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 defaultThemeVersion="124226"/>
  <bookViews>
    <workbookView xWindow="0" yWindow="0" windowWidth="23040" windowHeight="9420"/>
  </bookViews>
  <sheets>
    <sheet name="各村成绩" sheetId="1" r:id="rId1"/>
    <sheet name="保洁公司成绩（自动生成，勿改）（附件2）" sheetId="2" r:id="rId2"/>
    <sheet name="3季度卫生评比（附件3）" sheetId="4" r:id="rId3"/>
  </sheets>
  <calcPr calcId="125725"/>
</workbook>
</file>

<file path=xl/calcChain.xml><?xml version="1.0" encoding="utf-8"?>
<calcChain xmlns="http://schemas.openxmlformats.org/spreadsheetml/2006/main">
  <c r="N20" i="4"/>
  <c r="AE20" l="1"/>
  <c r="AD20"/>
  <c r="AC20"/>
  <c r="AB20"/>
  <c r="AA20"/>
  <c r="Z20"/>
  <c r="Y20"/>
  <c r="X20"/>
  <c r="W20"/>
  <c r="AF19"/>
  <c r="AF18"/>
  <c r="AF17"/>
  <c r="AF16"/>
  <c r="AF15"/>
  <c r="AF14"/>
  <c r="AF13"/>
  <c r="AF12"/>
  <c r="AF11"/>
  <c r="AF10"/>
  <c r="AF9"/>
  <c r="AF8"/>
  <c r="C6" i="2"/>
  <c r="S20" i="4"/>
  <c r="R20"/>
  <c r="Q20"/>
  <c r="P20"/>
  <c r="O20"/>
  <c r="M20"/>
  <c r="L20"/>
  <c r="K20"/>
  <c r="J20"/>
  <c r="T19"/>
  <c r="F19"/>
  <c r="T18"/>
  <c r="F18"/>
  <c r="T17"/>
  <c r="F17"/>
  <c r="T16"/>
  <c r="F16"/>
  <c r="T15"/>
  <c r="F15"/>
  <c r="T14"/>
  <c r="F14"/>
  <c r="T13"/>
  <c r="F13"/>
  <c r="T12"/>
  <c r="F12"/>
  <c r="T11"/>
  <c r="F11"/>
  <c r="T10"/>
  <c r="F10"/>
  <c r="T9"/>
  <c r="F9"/>
  <c r="T8"/>
  <c r="F8"/>
  <c r="G6" i="2"/>
  <c r="B6"/>
  <c r="F3"/>
  <c r="L17" i="1"/>
  <c r="G17"/>
  <c r="D17"/>
  <c r="L16"/>
  <c r="G16"/>
  <c r="D16"/>
  <c r="Q16" s="1"/>
  <c r="L15"/>
  <c r="G15"/>
  <c r="D15"/>
  <c r="Q15" s="1"/>
  <c r="L14"/>
  <c r="G14"/>
  <c r="D14"/>
  <c r="Q14" s="1"/>
  <c r="L13"/>
  <c r="G13"/>
  <c r="D13"/>
  <c r="Q13" s="1"/>
  <c r="L12"/>
  <c r="G12"/>
  <c r="D12"/>
  <c r="Q12" s="1"/>
  <c r="L11"/>
  <c r="G11"/>
  <c r="D11"/>
  <c r="Q11" s="1"/>
  <c r="L10"/>
  <c r="G10"/>
  <c r="D10"/>
  <c r="Q10" s="1"/>
  <c r="L9"/>
  <c r="G9"/>
  <c r="D9"/>
  <c r="Q9" s="1"/>
  <c r="L8"/>
  <c r="G8"/>
  <c r="D8"/>
  <c r="Q8" s="1"/>
  <c r="L7"/>
  <c r="G7"/>
  <c r="D7"/>
  <c r="Q7" s="1"/>
  <c r="L6"/>
  <c r="G6"/>
  <c r="D6"/>
  <c r="Q6" s="1"/>
  <c r="AG11" i="4" l="1"/>
  <c r="AG12"/>
  <c r="AG8"/>
  <c r="AG19"/>
  <c r="AG18"/>
  <c r="AG17"/>
  <c r="AG10"/>
  <c r="AG9"/>
  <c r="AG16"/>
  <c r="AG15"/>
  <c r="AG14"/>
  <c r="AG13"/>
  <c r="AF20"/>
  <c r="T20"/>
</calcChain>
</file>

<file path=xl/sharedStrings.xml><?xml version="1.0" encoding="utf-8"?>
<sst xmlns="http://schemas.openxmlformats.org/spreadsheetml/2006/main" count="204" uniqueCount="130">
  <si>
    <t>附件1</t>
  </si>
  <si>
    <t xml:space="preserve">单位：省新镇人民政府 </t>
  </si>
  <si>
    <t xml:space="preserve"> 时间：2023年09月30日</t>
  </si>
  <si>
    <t>序号</t>
  </si>
  <si>
    <t>村别</t>
  </si>
  <si>
    <t>镇级考评情况(40%)</t>
  </si>
  <si>
    <t>泉州和南安考评情况(20%)</t>
  </si>
  <si>
    <t>日常巡查
监督情况
(15%)</t>
  </si>
  <si>
    <t>当月开展人居环境整治情况
(10%)</t>
  </si>
  <si>
    <t>材料报送
情况
(10%)</t>
  </si>
  <si>
    <t>经费上缴
情况
(5%)</t>
  </si>
  <si>
    <t>加分项</t>
  </si>
  <si>
    <t>扣分项
(整改图上报等情况)</t>
  </si>
  <si>
    <t>总分</t>
  </si>
  <si>
    <t>备注</t>
  </si>
  <si>
    <t>镇级考
评分数</t>
  </si>
  <si>
    <t>折算分数(40%)</t>
  </si>
  <si>
    <t>泉州考
评分数</t>
  </si>
  <si>
    <t>南安考
评分数</t>
  </si>
  <si>
    <t>折算分数
(20%)</t>
  </si>
  <si>
    <t>基础分</t>
  </si>
  <si>
    <t>加分</t>
  </si>
  <si>
    <t>扣分</t>
  </si>
  <si>
    <t>小计</t>
  </si>
  <si>
    <t>丹清村</t>
  </si>
  <si>
    <t>不文明行为视频被采用</t>
  </si>
  <si>
    <t>檀林村</t>
  </si>
  <si>
    <t>拆除3座露天垃圾围</t>
  </si>
  <si>
    <t>省东村</t>
  </si>
  <si>
    <t>拆除2座露天垃圾围</t>
  </si>
  <si>
    <t>满山红村</t>
  </si>
  <si>
    <t>2023年度卫生费未上缴</t>
  </si>
  <si>
    <t>金丹社区</t>
  </si>
  <si>
    <t>消灭露天废品收购站1处
拆除1座露天旱厕</t>
  </si>
  <si>
    <t>新厅村</t>
  </si>
  <si>
    <t>西埔村</t>
  </si>
  <si>
    <t>2023年度卫生费未上缴
拆除2座露天垃圾围</t>
  </si>
  <si>
    <t>南金村</t>
  </si>
  <si>
    <t>户厕纸质版资料未上交</t>
  </si>
  <si>
    <t>园内村</t>
  </si>
  <si>
    <t>油园村</t>
  </si>
  <si>
    <t>垵后村</t>
  </si>
  <si>
    <t>省身村</t>
  </si>
  <si>
    <t>道路/高速出入口</t>
  </si>
  <si>
    <t>/</t>
  </si>
  <si>
    <t>公厕</t>
  </si>
  <si>
    <t xml:space="preserve">
备
注</t>
  </si>
  <si>
    <t>1.泉州和南安考评情况：泉州和南安考评情况以88分（合格分）为基准分，本月未被考评到的村得16分，考评分数每多1分，则该项多加2分，满分20分；考评分数每少1分，扣2分，扣完为止。(泉州和南安均被考评到则取平均分)
2.当月开展人居环境整治情况：该项基础分为5分，各村自行开展人居环境整治行动（含发动党员、群众、志愿者等参与；联合保洁公司开展卫生大扫除；动用机械类整洁镇村职责范围内项目等），每次加1分，满分10分。泉州和南安考评低于90分中镇村职责范围内失分值大于10%，扣1分；大于20%扣2分；大于30%扣3分；大于40%扣4分；大于50%（含）以上扣5分。
3.扣分项：各级下发的整改图未按时整改上报每超期1天，扣2分；发现虚假整改、应付式整改、不整改每图该项加扣5分；因未按时整改、整改不到位等致镇级月考核被上级扣分或通报批评每次扣10分，该项考评扣分值上不封顶，直至总分0分。
4.加分项：各村积极上报人居环境整治相关简讯，满足报送要求每篇加1分，被镇级微信公众号采纳加3分，被市级采纳加5分。或者有报送人居环境整治特色的，每次加5分。若加分后总分超过100分，则总分按满分100分计。</t>
  </si>
  <si>
    <t>附件2</t>
  </si>
  <si>
    <t>南安市盈峰城市环境服务有限公司</t>
  </si>
  <si>
    <t>单位：省新镇人民政府</t>
  </si>
  <si>
    <t>考评对象</t>
  </si>
  <si>
    <t>得分项</t>
  </si>
  <si>
    <t>扣分项</t>
  </si>
  <si>
    <t>合计
成绩</t>
  </si>
  <si>
    <t>村庄卫生及水体保洁检查(70%）</t>
  </si>
  <si>
    <t>公路巡查（30%）</t>
  </si>
  <si>
    <t>应急工作完成情况
(10分)</t>
  </si>
  <si>
    <t>整改报送情况
（10分）</t>
  </si>
  <si>
    <t>整改完成率情况
(10分)</t>
  </si>
  <si>
    <t>南安市盈峰城市
环境服务
有限公司</t>
  </si>
  <si>
    <r>
      <rPr>
        <sz val="11"/>
        <color theme="1"/>
        <rFont val="宋体"/>
        <charset val="134"/>
      </rPr>
      <t>1.扣分标准：参照泉州市城乡村居、道路考评标准。
2.成绩评定总分100分，村庄卫生及水体保洁成绩占总成绩的</t>
    </r>
    <r>
      <rPr>
        <sz val="11"/>
        <color indexed="8"/>
        <rFont val="宋体"/>
        <charset val="134"/>
      </rPr>
      <t>70%，公路成绩占总成绩的30%.
3.未按时报送整改情况1次扣总分的2分，当项分10分扣完为止。
4.整改率要达到100%，每次每低于1个百分点扣1分，当项分10分扣完为止。
5.应急任务完成情况，不能按要求完成，每次扣2分，当项分10分扣完为止。</t>
    </r>
  </si>
  <si>
    <t>附件3</t>
  </si>
  <si>
    <t>序
号</t>
  </si>
  <si>
    <t>月度卫生考评综合成绩</t>
  </si>
  <si>
    <t>村居
自行
开展
整治
活动
累计
次数
得分
值
②</t>
  </si>
  <si>
    <t>综合
排名</t>
  </si>
  <si>
    <r>
      <rPr>
        <b/>
        <sz val="10"/>
        <rFont val="宋体"/>
        <charset val="134"/>
      </rPr>
      <t xml:space="preserve">平均
得分
</t>
    </r>
    <r>
      <rPr>
        <b/>
        <sz val="10"/>
        <rFont val="仿宋_GB2312"/>
        <charset val="134"/>
      </rPr>
      <t>①</t>
    </r>
  </si>
  <si>
    <t>整治
范围</t>
  </si>
  <si>
    <t>依据现场检查及上报整治前后对比量化</t>
  </si>
  <si>
    <t>卫生清洁方面评价</t>
  </si>
  <si>
    <t xml:space="preserve">
整治杂物乱堆(处)</t>
  </si>
  <si>
    <t xml:space="preserve">
清理建筑垃圾(处)</t>
  </si>
  <si>
    <t>消灭露天垃圾围(处)</t>
  </si>
  <si>
    <t xml:space="preserve">
消灭露天废品收购战(处)</t>
  </si>
  <si>
    <t>整治污水横流(处)</t>
  </si>
  <si>
    <t>清理卫生死角(处)</t>
  </si>
  <si>
    <t>清理破损广告幅(处)</t>
  </si>
  <si>
    <t>清理“牛皮鲜”(处)</t>
  </si>
  <si>
    <t>清理废弃物(处)</t>
  </si>
  <si>
    <r>
      <rPr>
        <b/>
        <sz val="10"/>
        <rFont val="宋体"/>
        <charset val="134"/>
      </rPr>
      <t xml:space="preserve">得分值
</t>
    </r>
    <r>
      <rPr>
        <b/>
        <sz val="10"/>
        <rFont val="仿宋_GB2312"/>
        <charset val="134"/>
      </rPr>
      <t>③</t>
    </r>
  </si>
  <si>
    <t>合      计</t>
  </si>
  <si>
    <t xml:space="preserve"> 时间：2023年09月30日</t>
    <phoneticPr fontId="19" type="noConversion"/>
  </si>
  <si>
    <t>7月</t>
    <phoneticPr fontId="19" type="noConversion"/>
  </si>
  <si>
    <t>8月</t>
  </si>
  <si>
    <t>9月</t>
  </si>
  <si>
    <t>7月“全民清洁日”验收情况</t>
    <phoneticPr fontId="19" type="noConversion"/>
  </si>
  <si>
    <t>9月“全民清洁日”验收情况</t>
    <phoneticPr fontId="19" type="noConversion"/>
  </si>
  <si>
    <t>省新镇9月份各村人居环境卫生综合成绩考核情况表</t>
    <phoneticPr fontId="19" type="noConversion"/>
  </si>
  <si>
    <t>9月份成绩考核表</t>
    <phoneticPr fontId="19" type="noConversion"/>
  </si>
  <si>
    <t>顶山美，丹清角祖厝，下山美</t>
    <phoneticPr fontId="20" type="noConversion"/>
  </si>
  <si>
    <t>南源路口至村部</t>
    <phoneticPr fontId="19" type="noConversion"/>
  </si>
  <si>
    <t>村部至南埔安置地</t>
    <phoneticPr fontId="19" type="noConversion"/>
  </si>
  <si>
    <t>内茂，蜂腰</t>
    <phoneticPr fontId="19" type="noConversion"/>
  </si>
  <si>
    <t>金丹艾门至杨村小学至源昌小学</t>
    <phoneticPr fontId="19" type="noConversion"/>
  </si>
  <si>
    <t>古井片区</t>
    <phoneticPr fontId="19" type="noConversion"/>
  </si>
  <si>
    <t>道垻至龙塔</t>
    <phoneticPr fontId="19" type="noConversion"/>
  </si>
  <si>
    <t>南金公路两侧</t>
    <phoneticPr fontId="19" type="noConversion"/>
  </si>
  <si>
    <t>乌厝门到六柱</t>
    <phoneticPr fontId="19" type="noConversion"/>
  </si>
  <si>
    <t>南金路至邱厝</t>
    <phoneticPr fontId="19" type="noConversion"/>
  </si>
  <si>
    <t>村部至胜利</t>
    <phoneticPr fontId="19" type="noConversion"/>
  </si>
  <si>
    <t>上库至阳星文体中心</t>
    <phoneticPr fontId="19" type="noConversion"/>
  </si>
  <si>
    <t>好</t>
    <phoneticPr fontId="19" type="noConversion"/>
  </si>
  <si>
    <t>新厅村部对面及新厅皮塑厂后</t>
    <phoneticPr fontId="19" type="noConversion"/>
  </si>
  <si>
    <t>丹清角，下山美祖厝，顶山美</t>
    <phoneticPr fontId="19" type="noConversion"/>
  </si>
  <si>
    <t>下库，车上，英尾</t>
    <phoneticPr fontId="19" type="noConversion"/>
  </si>
  <si>
    <t>南埔安置地</t>
    <phoneticPr fontId="19" type="noConversion"/>
  </si>
  <si>
    <t>寨仔，柯厝</t>
    <phoneticPr fontId="19" type="noConversion"/>
  </si>
  <si>
    <t>村部至胜利片</t>
    <phoneticPr fontId="19" type="noConversion"/>
  </si>
  <si>
    <t>牛角坑片区</t>
    <phoneticPr fontId="19" type="noConversion"/>
  </si>
  <si>
    <t>枫脚片区</t>
    <phoneticPr fontId="19" type="noConversion"/>
  </si>
  <si>
    <t>村部至道坝</t>
    <phoneticPr fontId="19" type="noConversion"/>
  </si>
  <si>
    <t>许格桥头至南安大道</t>
    <phoneticPr fontId="19" type="noConversion"/>
  </si>
  <si>
    <t>曾官街两侧</t>
    <phoneticPr fontId="19" type="noConversion"/>
  </si>
  <si>
    <t>艺星片区</t>
    <phoneticPr fontId="19" type="noConversion"/>
  </si>
  <si>
    <t xml:space="preserve">
消灭旱厕(处)</t>
    <phoneticPr fontId="19" type="noConversion"/>
  </si>
  <si>
    <r>
      <t xml:space="preserve">得分值
</t>
    </r>
    <r>
      <rPr>
        <b/>
        <sz val="10"/>
        <rFont val="仿宋_GB2312"/>
        <family val="3"/>
        <charset val="134"/>
      </rPr>
      <t>④</t>
    </r>
    <phoneticPr fontId="19" type="noConversion"/>
  </si>
  <si>
    <r>
      <t>综合
得分
（</t>
    </r>
    <r>
      <rPr>
        <b/>
        <sz val="10"/>
        <rFont val="仿宋_GB2312"/>
        <charset val="134"/>
      </rPr>
      <t>①+②+③+④）</t>
    </r>
    <phoneticPr fontId="19" type="noConversion"/>
  </si>
  <si>
    <t>1</t>
    <phoneticPr fontId="19" type="noConversion"/>
  </si>
  <si>
    <t>2</t>
    <phoneticPr fontId="19" type="noConversion"/>
  </si>
  <si>
    <t>3</t>
    <phoneticPr fontId="19" type="noConversion"/>
  </si>
  <si>
    <t>4</t>
    <phoneticPr fontId="19" type="noConversion"/>
  </si>
  <si>
    <t>5</t>
    <phoneticPr fontId="19" type="noConversion"/>
  </si>
  <si>
    <t>6</t>
    <phoneticPr fontId="19" type="noConversion"/>
  </si>
  <si>
    <t>7</t>
    <phoneticPr fontId="19" type="noConversion"/>
  </si>
  <si>
    <t>8</t>
    <phoneticPr fontId="19" type="noConversion"/>
  </si>
  <si>
    <t>9</t>
    <phoneticPr fontId="19" type="noConversion"/>
  </si>
  <si>
    <r>
      <t>1</t>
    </r>
    <r>
      <rPr>
        <sz val="10"/>
        <rFont val="宋体"/>
        <family val="3"/>
        <charset val="134"/>
      </rPr>
      <t>0</t>
    </r>
    <phoneticPr fontId="19" type="noConversion"/>
  </si>
  <si>
    <r>
      <t>1</t>
    </r>
    <r>
      <rPr>
        <sz val="10"/>
        <rFont val="宋体"/>
        <family val="3"/>
        <charset val="134"/>
      </rPr>
      <t>1</t>
    </r>
    <phoneticPr fontId="19" type="noConversion"/>
  </si>
  <si>
    <t>省新镇2023年第三季度村级人居环境卫生评比情况表</t>
    <phoneticPr fontId="19" type="noConversion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</si>
</sst>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0_ "/>
    <numFmt numFmtId="178" formatCode="0.00_);[Red]\(0.00\)"/>
  </numFmts>
  <fonts count="28">
    <font>
      <sz val="11"/>
      <color theme="1"/>
      <name val="宋体"/>
      <charset val="134"/>
      <scheme val="minor"/>
    </font>
    <font>
      <sz val="14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8"/>
      <name val="宋体"/>
      <charset val="134"/>
    </font>
    <font>
      <sz val="10"/>
      <color theme="1"/>
      <name val="宋体"/>
      <charset val="134"/>
      <scheme val="minor"/>
    </font>
    <font>
      <b/>
      <sz val="9"/>
      <name val="宋体"/>
      <charset val="134"/>
    </font>
    <font>
      <sz val="14"/>
      <name val="黑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2"/>
      <color indexed="10"/>
      <name val="宋体"/>
      <charset val="134"/>
    </font>
    <font>
      <b/>
      <sz val="20"/>
      <color theme="1"/>
      <name val="宋体"/>
      <charset val="134"/>
      <scheme val="minor"/>
    </font>
    <font>
      <sz val="11"/>
      <color rgb="FFFF0000"/>
      <name val="宋体"/>
      <charset val="134"/>
    </font>
    <font>
      <sz val="12"/>
      <name val="宋体"/>
      <charset val="134"/>
    </font>
    <font>
      <b/>
      <sz val="10"/>
      <name val="仿宋_GB2312"/>
      <charset val="134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仿宋_GB2312"/>
      <family val="3"/>
      <charset val="134"/>
    </font>
    <font>
      <b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20"/>
      <color theme="1"/>
      <name val="宋体"/>
      <family val="3"/>
      <charset val="134"/>
      <scheme val="minor"/>
    </font>
    <font>
      <sz val="14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6" fillId="0" borderId="0"/>
    <xf numFmtId="0" fontId="16" fillId="0" borderId="0">
      <alignment vertical="center"/>
    </xf>
  </cellStyleXfs>
  <cellXfs count="9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176" fontId="5" fillId="0" borderId="3" xfId="1" applyNumberFormat="1" applyFont="1" applyFill="1" applyBorder="1" applyAlignment="1">
      <alignment horizontal="center" vertical="center" wrapText="1"/>
    </xf>
    <xf numFmtId="177" fontId="5" fillId="0" borderId="3" xfId="1" applyNumberFormat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shrinkToFit="1"/>
    </xf>
    <xf numFmtId="0" fontId="5" fillId="0" borderId="2" xfId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10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178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shrinkToFit="1"/>
    </xf>
    <xf numFmtId="0" fontId="15" fillId="0" borderId="3" xfId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5" fillId="0" borderId="3" xfId="2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13" fillId="0" borderId="0" xfId="0" applyFont="1" applyFill="1" applyAlignment="1">
      <alignment horizontal="center" vertical="center"/>
    </xf>
    <xf numFmtId="0" fontId="21" fillId="0" borderId="3" xfId="1" applyFont="1" applyFill="1" applyBorder="1" applyAlignment="1">
      <alignment horizontal="center" vertical="center" wrapText="1" shrinkToFit="1"/>
    </xf>
    <xf numFmtId="0" fontId="21" fillId="0" borderId="3" xfId="1" applyFont="1" applyFill="1" applyBorder="1" applyAlignment="1">
      <alignment horizontal="center" vertical="center" wrapText="1"/>
    </xf>
    <xf numFmtId="49" fontId="21" fillId="0" borderId="3" xfId="1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left" vertical="center" wrapText="1"/>
    </xf>
    <xf numFmtId="0" fontId="7" fillId="0" borderId="10" xfId="1" applyFont="1" applyFill="1" applyBorder="1" applyAlignment="1">
      <alignment horizontal="left" vertical="center" wrapText="1"/>
    </xf>
    <xf numFmtId="0" fontId="5" fillId="0" borderId="3" xfId="2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1" fillId="0" borderId="3" xfId="2" applyFont="1" applyFill="1" applyBorder="1" applyAlignment="1">
      <alignment horizontal="center" vertical="center" shrinkToFit="1"/>
    </xf>
    <xf numFmtId="0" fontId="7" fillId="0" borderId="4" xfId="1" applyFont="1" applyFill="1" applyBorder="1" applyAlignment="1">
      <alignment horizontal="center" vertical="center" wrapText="1"/>
    </xf>
    <xf numFmtId="0" fontId="7" fillId="0" borderId="10" xfId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right" vertical="center"/>
    </xf>
    <xf numFmtId="0" fontId="25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</cellXfs>
  <cellStyles count="3">
    <cellStyle name="常规" xfId="0" builtinId="0"/>
    <cellStyle name="常规 17" xfId="1"/>
    <cellStyle name="常规_Sheet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S33"/>
  <sheetViews>
    <sheetView tabSelected="1" workbookViewId="0">
      <selection sqref="A1:D1"/>
    </sheetView>
  </sheetViews>
  <sheetFormatPr defaultColWidth="16.25" defaultRowHeight="25.5" customHeight="1"/>
  <cols>
    <col min="1" max="1" width="4.75" style="4" customWidth="1"/>
    <col min="2" max="2" width="8.375" style="4" customWidth="1"/>
    <col min="3" max="3" width="6.875" style="4" customWidth="1"/>
    <col min="4" max="4" width="7.625" style="4" customWidth="1"/>
    <col min="5" max="5" width="6.375" style="4" customWidth="1"/>
    <col min="6" max="6" width="6.125" style="4" customWidth="1"/>
    <col min="7" max="7" width="8.375" style="4" customWidth="1"/>
    <col min="8" max="8" width="8.125" style="4" customWidth="1"/>
    <col min="9" max="12" width="4.375" style="4" customWidth="1"/>
    <col min="13" max="13" width="8.375" style="4" customWidth="1"/>
    <col min="14" max="14" width="8.5" style="4" customWidth="1"/>
    <col min="15" max="15" width="5.5" style="4" customWidth="1"/>
    <col min="16" max="16" width="18.375" style="4" customWidth="1"/>
    <col min="17" max="17" width="9" style="4" customWidth="1"/>
    <col min="18" max="18" width="9.125" style="4" customWidth="1"/>
    <col min="19" max="19" width="9.125" style="32" customWidth="1"/>
    <col min="20" max="16384" width="16.25" style="4"/>
  </cols>
  <sheetData>
    <row r="1" spans="1:19" ht="18" customHeight="1">
      <c r="A1" s="47" t="s">
        <v>0</v>
      </c>
      <c r="B1" s="47"/>
      <c r="C1" s="47"/>
      <c r="D1" s="47"/>
      <c r="E1" s="6"/>
      <c r="F1" s="6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9" ht="22.5" customHeight="1">
      <c r="A2" s="48" t="s">
        <v>88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</row>
    <row r="3" spans="1:19" ht="17.25" customHeight="1">
      <c r="A3" s="49" t="s">
        <v>1</v>
      </c>
      <c r="B3" s="49"/>
      <c r="C3" s="49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50" t="s">
        <v>2</v>
      </c>
      <c r="R3" s="50"/>
      <c r="S3" s="50"/>
    </row>
    <row r="4" spans="1:19" s="1" customFormat="1" ht="26.25" customHeight="1">
      <c r="A4" s="58" t="s">
        <v>3</v>
      </c>
      <c r="B4" s="60" t="s">
        <v>4</v>
      </c>
      <c r="C4" s="51" t="s">
        <v>5</v>
      </c>
      <c r="D4" s="52"/>
      <c r="E4" s="51" t="s">
        <v>6</v>
      </c>
      <c r="F4" s="53"/>
      <c r="G4" s="52"/>
      <c r="H4" s="62" t="s">
        <v>7</v>
      </c>
      <c r="I4" s="54" t="s">
        <v>8</v>
      </c>
      <c r="J4" s="54"/>
      <c r="K4" s="54"/>
      <c r="L4" s="54"/>
      <c r="M4" s="62" t="s">
        <v>9</v>
      </c>
      <c r="N4" s="60" t="s">
        <v>10</v>
      </c>
      <c r="O4" s="60" t="s">
        <v>11</v>
      </c>
      <c r="P4" s="60" t="s">
        <v>12</v>
      </c>
      <c r="Q4" s="60" t="s">
        <v>13</v>
      </c>
      <c r="R4" s="64" t="s">
        <v>14</v>
      </c>
      <c r="S4" s="65"/>
    </row>
    <row r="5" spans="1:19" s="1" customFormat="1" ht="24.75" customHeight="1">
      <c r="A5" s="59"/>
      <c r="B5" s="61"/>
      <c r="C5" s="10" t="s">
        <v>15</v>
      </c>
      <c r="D5" s="10" t="s">
        <v>16</v>
      </c>
      <c r="E5" s="11" t="s">
        <v>17</v>
      </c>
      <c r="F5" s="11" t="s">
        <v>18</v>
      </c>
      <c r="G5" s="11" t="s">
        <v>19</v>
      </c>
      <c r="H5" s="63"/>
      <c r="I5" s="40" t="s">
        <v>20</v>
      </c>
      <c r="J5" s="40" t="s">
        <v>21</v>
      </c>
      <c r="K5" s="40" t="s">
        <v>22</v>
      </c>
      <c r="L5" s="41" t="s">
        <v>23</v>
      </c>
      <c r="M5" s="63"/>
      <c r="N5" s="61"/>
      <c r="O5" s="61"/>
      <c r="P5" s="61"/>
      <c r="Q5" s="61"/>
      <c r="R5" s="66"/>
      <c r="S5" s="67"/>
    </row>
    <row r="6" spans="1:19" s="2" customFormat="1" ht="23.25" customHeight="1">
      <c r="A6" s="34">
        <v>1</v>
      </c>
      <c r="B6" s="35" t="s">
        <v>24</v>
      </c>
      <c r="C6" s="35">
        <v>89</v>
      </c>
      <c r="D6" s="35">
        <f t="shared" ref="D6:D17" si="0">C6*0.4</f>
        <v>35.6</v>
      </c>
      <c r="E6" s="35"/>
      <c r="F6" s="35"/>
      <c r="G6" s="35">
        <f>IF(AND(E6="",F6=""),16,IF(E6="",IF(16+(F6-88)*2&gt;20,20,IF(16+(F6-88)*2&lt;0,0,16+(F6-88)*2)),IF(F6="",IF(16+(E6-88)*2&gt;20,20,IF(16+(E6-88)*2&lt;0,0,16+(E6-88)*2)),IF(16+((E6+F6)/2-88)*2&gt;20,20,IF(16+((E6+F6)/2-88)*2&lt;0,0,16+((E6+F6)/2-88)*2)))))</f>
        <v>16</v>
      </c>
      <c r="H6" s="35">
        <v>13</v>
      </c>
      <c r="I6" s="35">
        <v>5</v>
      </c>
      <c r="J6" s="35">
        <v>1</v>
      </c>
      <c r="K6" s="35"/>
      <c r="L6" s="35">
        <f t="shared" ref="L6:L17" si="1">SUM(I6+J6-K6)</f>
        <v>6</v>
      </c>
      <c r="M6" s="35">
        <v>10</v>
      </c>
      <c r="N6" s="35">
        <v>5</v>
      </c>
      <c r="O6" s="35">
        <v>10</v>
      </c>
      <c r="P6" s="35"/>
      <c r="Q6" s="35">
        <f t="shared" ref="Q6:Q16" si="2">SUM(D6+G6+H6+L6+M6+N6+O6+P6)</f>
        <v>95.6</v>
      </c>
      <c r="R6" s="55" t="s">
        <v>25</v>
      </c>
      <c r="S6" s="56"/>
    </row>
    <row r="7" spans="1:19" s="2" customFormat="1" ht="23.25" customHeight="1">
      <c r="A7" s="34">
        <v>2</v>
      </c>
      <c r="B7" s="35" t="s">
        <v>26</v>
      </c>
      <c r="C7" s="35">
        <v>93</v>
      </c>
      <c r="D7" s="35">
        <f t="shared" si="0"/>
        <v>37.200000000000003</v>
      </c>
      <c r="E7" s="35"/>
      <c r="F7" s="35"/>
      <c r="G7" s="35">
        <f t="shared" ref="G7:G17" si="3">IF(AND(E7="",F7=""),16,IF(E7="",IF(16+(F7-88)*2&gt;20,20,IF(16+(F7-88)*2&lt;0,0,16+(F7-88)*2)),IF(F7="",IF(16+(E7-88)*2&gt;20,20,IF(16+(E7-88)*2&lt;0,0,16+(E7-88)*2)),IF(16+((E7+F7)/2-88)*2&gt;20,20,IF(16+((E7+F7)/2-88)*2&lt;0,0,16+((E7+F7)/2-88)*2)))))</f>
        <v>16</v>
      </c>
      <c r="H7" s="35">
        <v>7</v>
      </c>
      <c r="I7" s="35">
        <v>5</v>
      </c>
      <c r="J7" s="35">
        <v>4</v>
      </c>
      <c r="K7" s="35"/>
      <c r="L7" s="35">
        <f t="shared" si="1"/>
        <v>9</v>
      </c>
      <c r="M7" s="35">
        <v>10</v>
      </c>
      <c r="N7" s="35">
        <v>5</v>
      </c>
      <c r="O7" s="35">
        <v>15</v>
      </c>
      <c r="P7" s="35"/>
      <c r="Q7" s="35">
        <f t="shared" si="2"/>
        <v>99.2</v>
      </c>
      <c r="R7" s="55" t="s">
        <v>27</v>
      </c>
      <c r="S7" s="56"/>
    </row>
    <row r="8" spans="1:19" s="2" customFormat="1" ht="23.25" customHeight="1">
      <c r="A8" s="34">
        <v>3</v>
      </c>
      <c r="B8" s="35" t="s">
        <v>28</v>
      </c>
      <c r="C8" s="35">
        <v>86</v>
      </c>
      <c r="D8" s="35">
        <f t="shared" si="0"/>
        <v>34.4</v>
      </c>
      <c r="E8" s="35"/>
      <c r="F8" s="35"/>
      <c r="G8" s="35">
        <f t="shared" si="3"/>
        <v>16</v>
      </c>
      <c r="H8" s="35">
        <v>13</v>
      </c>
      <c r="I8" s="35">
        <v>5</v>
      </c>
      <c r="J8" s="35">
        <v>2</v>
      </c>
      <c r="K8" s="35"/>
      <c r="L8" s="35">
        <f t="shared" si="1"/>
        <v>7</v>
      </c>
      <c r="M8" s="35">
        <v>10</v>
      </c>
      <c r="N8" s="35">
        <v>5</v>
      </c>
      <c r="O8" s="35">
        <v>10</v>
      </c>
      <c r="P8" s="35"/>
      <c r="Q8" s="35">
        <f t="shared" si="2"/>
        <v>95.4</v>
      </c>
      <c r="R8" s="55" t="s">
        <v>29</v>
      </c>
      <c r="S8" s="56"/>
    </row>
    <row r="9" spans="1:19" s="2" customFormat="1" ht="23.25" customHeight="1">
      <c r="A9" s="34">
        <v>4</v>
      </c>
      <c r="B9" s="36" t="s">
        <v>30</v>
      </c>
      <c r="C9" s="35">
        <v>89</v>
      </c>
      <c r="D9" s="35">
        <f t="shared" si="0"/>
        <v>35.6</v>
      </c>
      <c r="E9" s="35"/>
      <c r="F9" s="35">
        <v>89.5</v>
      </c>
      <c r="G9" s="35">
        <f t="shared" si="3"/>
        <v>19</v>
      </c>
      <c r="H9" s="35">
        <v>13</v>
      </c>
      <c r="I9" s="35">
        <v>5</v>
      </c>
      <c r="J9" s="35">
        <v>3</v>
      </c>
      <c r="K9" s="35"/>
      <c r="L9" s="35">
        <f t="shared" si="1"/>
        <v>8</v>
      </c>
      <c r="M9" s="35">
        <v>10</v>
      </c>
      <c r="N9" s="35">
        <v>0</v>
      </c>
      <c r="O9" s="35"/>
      <c r="P9" s="35"/>
      <c r="Q9" s="35">
        <f t="shared" si="2"/>
        <v>85.6</v>
      </c>
      <c r="R9" s="55" t="s">
        <v>31</v>
      </c>
      <c r="S9" s="56"/>
    </row>
    <row r="10" spans="1:19" s="2" customFormat="1" ht="23.25" customHeight="1">
      <c r="A10" s="34">
        <v>5</v>
      </c>
      <c r="B10" s="36" t="s">
        <v>32</v>
      </c>
      <c r="C10" s="35">
        <v>91</v>
      </c>
      <c r="D10" s="35">
        <f t="shared" si="0"/>
        <v>36.4</v>
      </c>
      <c r="E10" s="35"/>
      <c r="F10" s="37"/>
      <c r="G10" s="35">
        <f t="shared" si="3"/>
        <v>16</v>
      </c>
      <c r="H10" s="35">
        <v>13</v>
      </c>
      <c r="I10" s="35">
        <v>5</v>
      </c>
      <c r="J10" s="35">
        <v>2</v>
      </c>
      <c r="K10" s="35"/>
      <c r="L10" s="35">
        <f t="shared" si="1"/>
        <v>7</v>
      </c>
      <c r="M10" s="35">
        <v>10</v>
      </c>
      <c r="N10" s="35">
        <v>5</v>
      </c>
      <c r="O10" s="35">
        <v>10</v>
      </c>
      <c r="P10" s="35"/>
      <c r="Q10" s="35">
        <f t="shared" si="2"/>
        <v>97.4</v>
      </c>
      <c r="R10" s="55" t="s">
        <v>33</v>
      </c>
      <c r="S10" s="56"/>
    </row>
    <row r="11" spans="1:19" s="2" customFormat="1" ht="23.25" customHeight="1">
      <c r="A11" s="34">
        <v>6</v>
      </c>
      <c r="B11" s="35" t="s">
        <v>34</v>
      </c>
      <c r="C11" s="35">
        <v>92</v>
      </c>
      <c r="D11" s="35">
        <f t="shared" si="0"/>
        <v>36.800000000000004</v>
      </c>
      <c r="E11" s="35"/>
      <c r="F11" s="37"/>
      <c r="G11" s="35">
        <f t="shared" si="3"/>
        <v>16</v>
      </c>
      <c r="H11" s="35">
        <v>7</v>
      </c>
      <c r="I11" s="35">
        <v>5</v>
      </c>
      <c r="J11" s="35">
        <v>1</v>
      </c>
      <c r="K11" s="35"/>
      <c r="L11" s="35">
        <f t="shared" si="1"/>
        <v>6</v>
      </c>
      <c r="M11" s="35">
        <v>10</v>
      </c>
      <c r="N11" s="35">
        <v>5</v>
      </c>
      <c r="O11" s="35"/>
      <c r="P11" s="35"/>
      <c r="Q11" s="35">
        <f t="shared" si="2"/>
        <v>80.800000000000011</v>
      </c>
      <c r="R11" s="55"/>
      <c r="S11" s="56"/>
    </row>
    <row r="12" spans="1:19" s="2" customFormat="1" ht="23.25" customHeight="1">
      <c r="A12" s="34">
        <v>7</v>
      </c>
      <c r="B12" s="35" t="s">
        <v>35</v>
      </c>
      <c r="C12" s="35">
        <v>82</v>
      </c>
      <c r="D12" s="35">
        <f t="shared" si="0"/>
        <v>32.800000000000004</v>
      </c>
      <c r="E12" s="35"/>
      <c r="F12" s="37"/>
      <c r="G12" s="35">
        <f t="shared" si="3"/>
        <v>16</v>
      </c>
      <c r="H12" s="35">
        <v>5</v>
      </c>
      <c r="I12" s="35">
        <v>5</v>
      </c>
      <c r="J12" s="35">
        <v>1</v>
      </c>
      <c r="K12" s="35"/>
      <c r="L12" s="35">
        <f t="shared" si="1"/>
        <v>6</v>
      </c>
      <c r="M12" s="35">
        <v>10</v>
      </c>
      <c r="N12" s="35">
        <v>0</v>
      </c>
      <c r="O12" s="35">
        <v>10</v>
      </c>
      <c r="P12" s="35"/>
      <c r="Q12" s="35">
        <f t="shared" si="2"/>
        <v>79.800000000000011</v>
      </c>
      <c r="R12" s="55" t="s">
        <v>36</v>
      </c>
      <c r="S12" s="56"/>
    </row>
    <row r="13" spans="1:19" s="2" customFormat="1" ht="23.25" customHeight="1">
      <c r="A13" s="34">
        <v>8</v>
      </c>
      <c r="B13" s="35" t="s">
        <v>37</v>
      </c>
      <c r="C13" s="35">
        <v>90</v>
      </c>
      <c r="D13" s="35">
        <f t="shared" si="0"/>
        <v>36</v>
      </c>
      <c r="E13" s="35"/>
      <c r="F13" s="35"/>
      <c r="G13" s="35">
        <f t="shared" si="3"/>
        <v>16</v>
      </c>
      <c r="H13" s="35">
        <v>10</v>
      </c>
      <c r="I13" s="35">
        <v>5</v>
      </c>
      <c r="J13" s="35">
        <v>1</v>
      </c>
      <c r="K13" s="35"/>
      <c r="L13" s="35">
        <f t="shared" si="1"/>
        <v>6</v>
      </c>
      <c r="M13" s="35">
        <v>8</v>
      </c>
      <c r="N13" s="35">
        <v>5</v>
      </c>
      <c r="O13" s="35"/>
      <c r="P13" s="35"/>
      <c r="Q13" s="35">
        <f t="shared" si="2"/>
        <v>81</v>
      </c>
      <c r="R13" s="55" t="s">
        <v>38</v>
      </c>
      <c r="S13" s="56"/>
    </row>
    <row r="14" spans="1:19" s="2" customFormat="1" ht="23.25" customHeight="1">
      <c r="A14" s="34">
        <v>9</v>
      </c>
      <c r="B14" s="35" t="s">
        <v>39</v>
      </c>
      <c r="C14" s="35">
        <v>92</v>
      </c>
      <c r="D14" s="35">
        <f t="shared" si="0"/>
        <v>36.800000000000004</v>
      </c>
      <c r="E14" s="38"/>
      <c r="F14" s="38">
        <v>87.5</v>
      </c>
      <c r="G14" s="35">
        <f t="shared" si="3"/>
        <v>15</v>
      </c>
      <c r="H14" s="35">
        <v>10</v>
      </c>
      <c r="I14" s="35">
        <v>5</v>
      </c>
      <c r="J14" s="35">
        <v>1</v>
      </c>
      <c r="K14" s="35"/>
      <c r="L14" s="35">
        <f t="shared" si="1"/>
        <v>6</v>
      </c>
      <c r="M14" s="35">
        <v>8</v>
      </c>
      <c r="N14" s="35">
        <v>5</v>
      </c>
      <c r="O14" s="35"/>
      <c r="P14" s="35"/>
      <c r="Q14" s="35">
        <f t="shared" si="2"/>
        <v>80.800000000000011</v>
      </c>
      <c r="R14" s="55" t="s">
        <v>38</v>
      </c>
      <c r="S14" s="56"/>
    </row>
    <row r="15" spans="1:19" s="2" customFormat="1" ht="23.25" customHeight="1">
      <c r="A15" s="34">
        <v>10</v>
      </c>
      <c r="B15" s="35" t="s">
        <v>40</v>
      </c>
      <c r="C15" s="35">
        <v>90</v>
      </c>
      <c r="D15" s="35">
        <f t="shared" si="0"/>
        <v>36</v>
      </c>
      <c r="E15" s="35">
        <v>91.3</v>
      </c>
      <c r="F15" s="35"/>
      <c r="G15" s="35">
        <f t="shared" si="3"/>
        <v>20</v>
      </c>
      <c r="H15" s="35">
        <v>5</v>
      </c>
      <c r="I15" s="35">
        <v>5</v>
      </c>
      <c r="J15" s="35">
        <v>1</v>
      </c>
      <c r="K15" s="35"/>
      <c r="L15" s="35">
        <f t="shared" si="1"/>
        <v>6</v>
      </c>
      <c r="M15" s="35">
        <v>10</v>
      </c>
      <c r="N15" s="35">
        <v>5</v>
      </c>
      <c r="O15" s="35"/>
      <c r="P15" s="35"/>
      <c r="Q15" s="35">
        <f>SUM(D15+G15+H15+L15+M15+N15+O15+P15)</f>
        <v>82</v>
      </c>
      <c r="R15" s="55"/>
      <c r="S15" s="56"/>
    </row>
    <row r="16" spans="1:19" s="2" customFormat="1" ht="23.25" customHeight="1">
      <c r="A16" s="34">
        <v>11</v>
      </c>
      <c r="B16" s="35" t="s">
        <v>41</v>
      </c>
      <c r="C16" s="35">
        <v>91</v>
      </c>
      <c r="D16" s="35">
        <f t="shared" si="0"/>
        <v>36.4</v>
      </c>
      <c r="E16" s="35"/>
      <c r="F16" s="35">
        <v>88</v>
      </c>
      <c r="G16" s="35">
        <f t="shared" si="3"/>
        <v>16</v>
      </c>
      <c r="H16" s="35">
        <v>5</v>
      </c>
      <c r="I16" s="35">
        <v>5</v>
      </c>
      <c r="J16" s="35">
        <v>1</v>
      </c>
      <c r="K16" s="35"/>
      <c r="L16" s="35">
        <f t="shared" si="1"/>
        <v>6</v>
      </c>
      <c r="M16" s="35">
        <v>10</v>
      </c>
      <c r="N16" s="35">
        <v>5</v>
      </c>
      <c r="O16" s="35"/>
      <c r="P16" s="35"/>
      <c r="Q16" s="35">
        <f t="shared" si="2"/>
        <v>78.400000000000006</v>
      </c>
      <c r="R16" s="55"/>
      <c r="S16" s="56"/>
    </row>
    <row r="17" spans="1:19" s="2" customFormat="1" ht="23.25" customHeight="1">
      <c r="A17" s="34">
        <v>12</v>
      </c>
      <c r="B17" s="35" t="s">
        <v>42</v>
      </c>
      <c r="C17" s="35">
        <v>95</v>
      </c>
      <c r="D17" s="35">
        <f t="shared" si="0"/>
        <v>38</v>
      </c>
      <c r="E17" s="35"/>
      <c r="F17" s="35"/>
      <c r="G17" s="35">
        <f t="shared" si="3"/>
        <v>16</v>
      </c>
      <c r="H17" s="35">
        <v>13</v>
      </c>
      <c r="I17" s="35">
        <v>5</v>
      </c>
      <c r="J17" s="35">
        <v>4</v>
      </c>
      <c r="K17" s="35"/>
      <c r="L17" s="35">
        <f t="shared" si="1"/>
        <v>9</v>
      </c>
      <c r="M17" s="35">
        <v>10</v>
      </c>
      <c r="N17" s="35">
        <v>5</v>
      </c>
      <c r="O17" s="35">
        <v>10</v>
      </c>
      <c r="P17" s="35"/>
      <c r="Q17" s="35">
        <v>100</v>
      </c>
      <c r="R17" s="55" t="s">
        <v>25</v>
      </c>
      <c r="S17" s="56"/>
    </row>
    <row r="18" spans="1:19" s="1" customFormat="1" ht="23.25" customHeight="1">
      <c r="A18" s="68" t="s">
        <v>43</v>
      </c>
      <c r="B18" s="68"/>
      <c r="C18" s="35">
        <v>78</v>
      </c>
      <c r="D18" s="35" t="s">
        <v>44</v>
      </c>
      <c r="E18" s="35"/>
      <c r="F18" s="35">
        <v>80</v>
      </c>
      <c r="G18" s="35" t="s">
        <v>44</v>
      </c>
      <c r="H18" s="35" t="s">
        <v>44</v>
      </c>
      <c r="I18" s="35" t="s">
        <v>44</v>
      </c>
      <c r="J18" s="35" t="s">
        <v>44</v>
      </c>
      <c r="K18" s="35"/>
      <c r="L18" s="35" t="s">
        <v>44</v>
      </c>
      <c r="M18" s="35" t="s">
        <v>44</v>
      </c>
      <c r="N18" s="35" t="s">
        <v>44</v>
      </c>
      <c r="O18" s="35" t="s">
        <v>44</v>
      </c>
      <c r="P18" s="35" t="s">
        <v>44</v>
      </c>
      <c r="Q18" s="35" t="s">
        <v>44</v>
      </c>
      <c r="R18" s="55"/>
      <c r="S18" s="56"/>
    </row>
    <row r="19" spans="1:19" s="1" customFormat="1" ht="23.25" customHeight="1">
      <c r="A19" s="68" t="s">
        <v>45</v>
      </c>
      <c r="B19" s="68"/>
      <c r="C19" s="28">
        <v>88</v>
      </c>
      <c r="D19" s="28" t="s">
        <v>44</v>
      </c>
      <c r="E19" s="28"/>
      <c r="F19" s="28"/>
      <c r="G19" s="28" t="s">
        <v>44</v>
      </c>
      <c r="H19" s="28" t="s">
        <v>44</v>
      </c>
      <c r="I19" s="35" t="s">
        <v>44</v>
      </c>
      <c r="J19" s="35" t="s">
        <v>44</v>
      </c>
      <c r="K19" s="35"/>
      <c r="L19" s="28" t="s">
        <v>44</v>
      </c>
      <c r="M19" s="28" t="s">
        <v>44</v>
      </c>
      <c r="N19" s="28" t="s">
        <v>44</v>
      </c>
      <c r="O19" s="28" t="s">
        <v>44</v>
      </c>
      <c r="P19" s="28" t="s">
        <v>44</v>
      </c>
      <c r="Q19" s="35" t="s">
        <v>44</v>
      </c>
      <c r="R19" s="69"/>
      <c r="S19" s="70"/>
    </row>
    <row r="20" spans="1:19" s="1" customFormat="1" ht="114" customHeight="1">
      <c r="A20" s="39" t="s">
        <v>46</v>
      </c>
      <c r="B20" s="57" t="s">
        <v>47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</row>
    <row r="21" spans="1:19" s="3" customFormat="1" ht="25.5" customHeight="1">
      <c r="S21" s="42"/>
    </row>
    <row r="22" spans="1:19" s="3" customFormat="1" ht="25.5" customHeight="1">
      <c r="S22" s="42"/>
    </row>
    <row r="23" spans="1:19" s="3" customFormat="1" ht="25.5" customHeight="1">
      <c r="S23" s="42"/>
    </row>
    <row r="24" spans="1:19" s="3" customFormat="1" ht="25.5" customHeight="1">
      <c r="S24" s="42"/>
    </row>
    <row r="25" spans="1:19" s="3" customFormat="1" ht="25.5" customHeight="1">
      <c r="S25" s="42"/>
    </row>
    <row r="26" spans="1:19" s="3" customFormat="1" ht="25.5" customHeight="1">
      <c r="S26" s="42"/>
    </row>
    <row r="27" spans="1:19" s="3" customFormat="1" ht="25.5" customHeight="1">
      <c r="S27" s="42"/>
    </row>
    <row r="28" spans="1:19" s="3" customFormat="1" ht="25.5" customHeight="1">
      <c r="S28" s="42"/>
    </row>
    <row r="29" spans="1:19" s="3" customFormat="1" ht="25.5" customHeight="1">
      <c r="S29" s="42"/>
    </row>
    <row r="30" spans="1:19" s="3" customFormat="1" ht="25.5" customHeight="1">
      <c r="S30" s="42"/>
    </row>
    <row r="31" spans="1:19" s="3" customFormat="1" ht="25.5" customHeight="1">
      <c r="S31" s="42"/>
    </row>
    <row r="32" spans="1:19" s="3" customFormat="1" ht="25.5" customHeight="1">
      <c r="S32" s="42"/>
    </row>
    <row r="33" spans="19:19" s="3" customFormat="1" ht="25.5" customHeight="1">
      <c r="S33" s="42"/>
    </row>
  </sheetData>
  <sheetProtection selectLockedCells="1"/>
  <sortState ref="B6:R17">
    <sortCondition descending="1" ref="Q6:Q17"/>
  </sortState>
  <mergeCells count="33">
    <mergeCell ref="B20:S20"/>
    <mergeCell ref="A4:A5"/>
    <mergeCell ref="B4:B5"/>
    <mergeCell ref="H4:H5"/>
    <mergeCell ref="M4:M5"/>
    <mergeCell ref="N4:N5"/>
    <mergeCell ref="O4:O5"/>
    <mergeCell ref="P4:P5"/>
    <mergeCell ref="Q4:Q5"/>
    <mergeCell ref="R4:S5"/>
    <mergeCell ref="R16:S16"/>
    <mergeCell ref="R17:S17"/>
    <mergeCell ref="A18:B18"/>
    <mergeCell ref="R18:S18"/>
    <mergeCell ref="A19:B19"/>
    <mergeCell ref="R19:S19"/>
    <mergeCell ref="R11:S11"/>
    <mergeCell ref="R12:S12"/>
    <mergeCell ref="R13:S13"/>
    <mergeCell ref="R14:S14"/>
    <mergeCell ref="R15:S15"/>
    <mergeCell ref="R6:S6"/>
    <mergeCell ref="R7:S7"/>
    <mergeCell ref="R8:S8"/>
    <mergeCell ref="R9:S9"/>
    <mergeCell ref="R10:S10"/>
    <mergeCell ref="A1:D1"/>
    <mergeCell ref="A2:S2"/>
    <mergeCell ref="A3:C3"/>
    <mergeCell ref="Q3:S3"/>
    <mergeCell ref="C4:D4"/>
    <mergeCell ref="E4:G4"/>
    <mergeCell ref="I4:L4"/>
  </mergeCells>
  <phoneticPr fontId="19" type="noConversion"/>
  <pageMargins left="1.1023622047244095" right="0.70866141732283472" top="0.74803149606299213" bottom="0.55118110236220474" header="0.31496062992125984" footer="0.31496062992125984"/>
  <pageSetup paperSize="9" scale="90" orientation="landscape" horizontalDpi="200" verticalDpi="300" r:id="rId1"/>
  <headerFooter>
    <oddFooter>&amp;R&amp;14-5-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G8"/>
  <sheetViews>
    <sheetView workbookViewId="0"/>
  </sheetViews>
  <sheetFormatPr defaultColWidth="9" defaultRowHeight="13.5"/>
  <cols>
    <col min="1" max="1" width="14.875" customWidth="1"/>
    <col min="2" max="2" width="35.25" customWidth="1"/>
    <col min="3" max="3" width="21.75" customWidth="1"/>
    <col min="4" max="4" width="18.5" customWidth="1"/>
    <col min="5" max="5" width="13.75" customWidth="1"/>
    <col min="6" max="6" width="16.125" customWidth="1"/>
    <col min="7" max="7" width="13.375" customWidth="1"/>
  </cols>
  <sheetData>
    <row r="1" spans="1:7" ht="22.5" customHeight="1">
      <c r="A1" s="23" t="s">
        <v>48</v>
      </c>
    </row>
    <row r="2" spans="1:7" ht="30.75" customHeight="1">
      <c r="A2" s="76" t="s">
        <v>49</v>
      </c>
      <c r="B2" s="76"/>
      <c r="C2" s="76"/>
      <c r="D2" s="77" t="s">
        <v>89</v>
      </c>
      <c r="E2" s="77"/>
      <c r="F2" s="77"/>
      <c r="G2" s="77"/>
    </row>
    <row r="3" spans="1:7" ht="29.25" customHeight="1">
      <c r="A3" s="78" t="s">
        <v>50</v>
      </c>
      <c r="B3" s="78"/>
      <c r="C3" s="24"/>
      <c r="D3" s="24"/>
      <c r="E3" s="24"/>
      <c r="F3" s="49" t="str">
        <f>各村成绩!Q3</f>
        <v xml:space="preserve"> 时间：2023年09月30日</v>
      </c>
      <c r="G3" s="49"/>
    </row>
    <row r="4" spans="1:7" ht="24.75" customHeight="1">
      <c r="A4" s="75" t="s">
        <v>51</v>
      </c>
      <c r="B4" s="79" t="s">
        <v>52</v>
      </c>
      <c r="C4" s="79"/>
      <c r="D4" s="80" t="s">
        <v>53</v>
      </c>
      <c r="E4" s="80"/>
      <c r="F4" s="81"/>
      <c r="G4" s="75" t="s">
        <v>54</v>
      </c>
    </row>
    <row r="5" spans="1:7" ht="29.25" customHeight="1">
      <c r="A5" s="75"/>
      <c r="B5" s="25" t="s">
        <v>55</v>
      </c>
      <c r="C5" s="26" t="s">
        <v>56</v>
      </c>
      <c r="D5" s="26" t="s">
        <v>57</v>
      </c>
      <c r="E5" s="27" t="s">
        <v>58</v>
      </c>
      <c r="F5" s="27" t="s">
        <v>59</v>
      </c>
      <c r="G5" s="75"/>
    </row>
    <row r="6" spans="1:7" ht="157.5" customHeight="1">
      <c r="A6" s="28" t="s">
        <v>60</v>
      </c>
      <c r="B6" s="28" t="str">
        <f>"("&amp;各村成绩!C6&amp;"+"&amp;各村成绩!C7&amp;"+"&amp;各村成绩!C8&amp;"+"&amp;各村成绩!C9&amp;"+"&amp;各村成绩!C10&amp;"+"&amp;各村成绩!C11&amp;"+"&amp;各村成绩!C12&amp;"+"&amp;各村成绩!C13&amp;"+"&amp;各村成绩!C14&amp;"+"&amp;各村成绩!C15&amp;"+"&amp;各村成绩!C16&amp;"+"&amp;各村成绩!C17&amp;")"&amp;"/12*70%="&amp;ROUND(SUM(各村成绩!C6:C17)/12*0.7,2)</f>
        <v>(89+93+86+89+91+92+82+90+92+90+91+95)/12*70%=63</v>
      </c>
      <c r="C6" s="29" t="str">
        <f>各村成绩!C18&amp;"*30%="&amp;各村成绩!C18*0.3</f>
        <v>78*30%=23.4</v>
      </c>
      <c r="D6" s="29"/>
      <c r="E6" s="29"/>
      <c r="F6" s="29"/>
      <c r="G6" s="30">
        <f>SUM(各村成绩!C6:C17)/12*0.7+各村成绩!C18*0.3+D6+E6+F6</f>
        <v>86.399999999999991</v>
      </c>
    </row>
    <row r="7" spans="1:7" ht="80.25" customHeight="1">
      <c r="A7" s="31" t="s">
        <v>14</v>
      </c>
      <c r="B7" s="71" t="s">
        <v>61</v>
      </c>
      <c r="C7" s="72"/>
      <c r="D7" s="72"/>
      <c r="E7" s="72"/>
      <c r="F7" s="72"/>
      <c r="G7" s="73"/>
    </row>
    <row r="8" spans="1:7" ht="28.5" customHeight="1">
      <c r="A8" s="74"/>
      <c r="B8" s="74"/>
      <c r="C8" s="74"/>
      <c r="D8" s="74"/>
      <c r="E8" s="74"/>
      <c r="F8" s="74"/>
      <c r="G8" s="74"/>
    </row>
  </sheetData>
  <mergeCells count="10">
    <mergeCell ref="B7:G7"/>
    <mergeCell ref="A8:G8"/>
    <mergeCell ref="A4:A5"/>
    <mergeCell ref="G4:G5"/>
    <mergeCell ref="A2:C2"/>
    <mergeCell ref="D2:G2"/>
    <mergeCell ref="A3:B3"/>
    <mergeCell ref="F3:G3"/>
    <mergeCell ref="B4:C4"/>
    <mergeCell ref="D4:F4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300" r:id="rId1"/>
  <headerFooter>
    <oddFooter>&amp;L&amp;14-6-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32"/>
  <sheetViews>
    <sheetView workbookViewId="0">
      <selection activeCell="N10" sqref="N10"/>
    </sheetView>
  </sheetViews>
  <sheetFormatPr defaultColWidth="16.25" defaultRowHeight="25.5" customHeight="1"/>
  <cols>
    <col min="1" max="1" width="4.375" style="4" customWidth="1"/>
    <col min="2" max="2" width="8.375" style="4" customWidth="1"/>
    <col min="3" max="6" width="6.125" style="4" customWidth="1"/>
    <col min="7" max="7" width="5.75" style="4" customWidth="1"/>
    <col min="8" max="8" width="9.875" style="4" customWidth="1"/>
    <col min="9" max="9" width="5.125" style="4" customWidth="1"/>
    <col min="10" max="20" width="4.25" style="4" customWidth="1"/>
    <col min="21" max="21" width="11" style="4" customWidth="1"/>
    <col min="22" max="22" width="5.125" style="4" customWidth="1"/>
    <col min="23" max="32" width="4.25" style="4" customWidth="1"/>
    <col min="33" max="33" width="8.5" style="4" customWidth="1"/>
    <col min="34" max="34" width="5.625" style="4" customWidth="1"/>
    <col min="35" max="16384" width="16.25" style="4"/>
  </cols>
  <sheetData>
    <row r="1" spans="1:35" ht="18" customHeight="1">
      <c r="A1" s="46" t="s">
        <v>62</v>
      </c>
      <c r="B1" s="46"/>
      <c r="C1" s="6"/>
      <c r="D1" s="6"/>
      <c r="E1" s="7"/>
      <c r="F1" s="7"/>
      <c r="G1" s="7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7"/>
      <c r="AH1" s="7"/>
    </row>
    <row r="2" spans="1:35" ht="22.5" customHeight="1">
      <c r="A2" s="82" t="s">
        <v>129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</row>
    <row r="3" spans="1:35" ht="17.25" customHeight="1">
      <c r="A3" s="8" t="s">
        <v>1</v>
      </c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21" t="s">
        <v>82</v>
      </c>
    </row>
    <row r="4" spans="1:35" s="1" customFormat="1" ht="26.25" customHeight="1">
      <c r="A4" s="60" t="s">
        <v>63</v>
      </c>
      <c r="B4" s="60" t="s">
        <v>4</v>
      </c>
      <c r="C4" s="83" t="s">
        <v>64</v>
      </c>
      <c r="D4" s="83"/>
      <c r="E4" s="83"/>
      <c r="F4" s="83"/>
      <c r="G4" s="60" t="s">
        <v>65</v>
      </c>
      <c r="H4" s="51" t="s">
        <v>86</v>
      </c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2"/>
      <c r="U4" s="51" t="s">
        <v>87</v>
      </c>
      <c r="V4" s="53"/>
      <c r="W4" s="53"/>
      <c r="X4" s="53"/>
      <c r="Y4" s="53"/>
      <c r="Z4" s="53"/>
      <c r="AA4" s="53"/>
      <c r="AB4" s="53"/>
      <c r="AC4" s="53"/>
      <c r="AD4" s="53"/>
      <c r="AE4" s="53"/>
      <c r="AF4" s="52"/>
      <c r="AG4" s="94" t="s">
        <v>117</v>
      </c>
      <c r="AH4" s="62" t="s">
        <v>66</v>
      </c>
    </row>
    <row r="5" spans="1:35" s="1" customFormat="1" ht="26.25" customHeight="1">
      <c r="A5" s="88"/>
      <c r="B5" s="88"/>
      <c r="C5" s="92" t="s">
        <v>83</v>
      </c>
      <c r="D5" s="92" t="s">
        <v>84</v>
      </c>
      <c r="E5" s="92" t="s">
        <v>85</v>
      </c>
      <c r="F5" s="60" t="s">
        <v>67</v>
      </c>
      <c r="G5" s="88"/>
      <c r="H5" s="60" t="s">
        <v>68</v>
      </c>
      <c r="I5" s="51" t="s">
        <v>69</v>
      </c>
      <c r="J5" s="53"/>
      <c r="K5" s="53"/>
      <c r="L5" s="53"/>
      <c r="M5" s="53"/>
      <c r="N5" s="53"/>
      <c r="O5" s="53"/>
      <c r="P5" s="53"/>
      <c r="Q5" s="53"/>
      <c r="R5" s="53"/>
      <c r="S5" s="53"/>
      <c r="T5" s="52"/>
      <c r="U5" s="60" t="s">
        <v>68</v>
      </c>
      <c r="V5" s="51" t="s">
        <v>69</v>
      </c>
      <c r="W5" s="53"/>
      <c r="X5" s="53"/>
      <c r="Y5" s="53"/>
      <c r="Z5" s="53"/>
      <c r="AA5" s="53"/>
      <c r="AB5" s="53"/>
      <c r="AC5" s="53"/>
      <c r="AD5" s="53"/>
      <c r="AE5" s="53"/>
      <c r="AF5" s="52"/>
      <c r="AG5" s="87"/>
      <c r="AH5" s="87"/>
    </row>
    <row r="6" spans="1:35" s="1" customFormat="1" ht="26.25" customHeight="1">
      <c r="A6" s="88"/>
      <c r="B6" s="88"/>
      <c r="C6" s="92"/>
      <c r="D6" s="92"/>
      <c r="E6" s="92"/>
      <c r="F6" s="88"/>
      <c r="G6" s="88"/>
      <c r="H6" s="88"/>
      <c r="I6" s="83" t="s">
        <v>70</v>
      </c>
      <c r="J6" s="86" t="s">
        <v>71</v>
      </c>
      <c r="K6" s="86" t="s">
        <v>72</v>
      </c>
      <c r="L6" s="86" t="s">
        <v>73</v>
      </c>
      <c r="M6" s="86" t="s">
        <v>74</v>
      </c>
      <c r="N6" s="84" t="s">
        <v>115</v>
      </c>
      <c r="O6" s="86" t="s">
        <v>75</v>
      </c>
      <c r="P6" s="86" t="s">
        <v>76</v>
      </c>
      <c r="Q6" s="86" t="s">
        <v>77</v>
      </c>
      <c r="R6" s="86" t="s">
        <v>78</v>
      </c>
      <c r="S6" s="86" t="s">
        <v>79</v>
      </c>
      <c r="T6" s="88" t="s">
        <v>80</v>
      </c>
      <c r="U6" s="88"/>
      <c r="V6" s="83" t="s">
        <v>70</v>
      </c>
      <c r="W6" s="86" t="s">
        <v>71</v>
      </c>
      <c r="X6" s="86" t="s">
        <v>72</v>
      </c>
      <c r="Y6" s="86" t="s">
        <v>73</v>
      </c>
      <c r="Z6" s="86" t="s">
        <v>74</v>
      </c>
      <c r="AA6" s="86" t="s">
        <v>75</v>
      </c>
      <c r="AB6" s="86" t="s">
        <v>76</v>
      </c>
      <c r="AC6" s="86" t="s">
        <v>77</v>
      </c>
      <c r="AD6" s="86" t="s">
        <v>78</v>
      </c>
      <c r="AE6" s="86" t="s">
        <v>79</v>
      </c>
      <c r="AF6" s="93" t="s">
        <v>116</v>
      </c>
      <c r="AG6" s="87"/>
      <c r="AH6" s="87"/>
    </row>
    <row r="7" spans="1:35" s="1" customFormat="1" ht="63" customHeight="1">
      <c r="A7" s="61"/>
      <c r="B7" s="61"/>
      <c r="C7" s="66"/>
      <c r="D7" s="66"/>
      <c r="E7" s="66"/>
      <c r="F7" s="61"/>
      <c r="G7" s="61"/>
      <c r="H7" s="61"/>
      <c r="I7" s="83"/>
      <c r="J7" s="85"/>
      <c r="K7" s="85"/>
      <c r="L7" s="85"/>
      <c r="M7" s="85"/>
      <c r="N7" s="85"/>
      <c r="O7" s="85"/>
      <c r="P7" s="85"/>
      <c r="Q7" s="85"/>
      <c r="R7" s="85"/>
      <c r="S7" s="85"/>
      <c r="T7" s="61"/>
      <c r="U7" s="61"/>
      <c r="V7" s="83"/>
      <c r="W7" s="85"/>
      <c r="X7" s="85"/>
      <c r="Y7" s="85"/>
      <c r="Z7" s="85"/>
      <c r="AA7" s="85"/>
      <c r="AB7" s="85"/>
      <c r="AC7" s="85"/>
      <c r="AD7" s="85"/>
      <c r="AE7" s="85"/>
      <c r="AF7" s="61"/>
      <c r="AG7" s="63"/>
      <c r="AH7" s="63"/>
    </row>
    <row r="8" spans="1:35" s="1" customFormat="1" ht="41.25" customHeight="1">
      <c r="A8" s="12">
        <v>1</v>
      </c>
      <c r="B8" s="13" t="s">
        <v>24</v>
      </c>
      <c r="C8" s="13">
        <v>87.800000000000011</v>
      </c>
      <c r="D8" s="13">
        <v>88.6</v>
      </c>
      <c r="E8" s="13">
        <v>95.6</v>
      </c>
      <c r="F8" s="14">
        <f t="shared" ref="F8:F19" si="0">SUM(C8+D8+E8)/3</f>
        <v>90.666666666666671</v>
      </c>
      <c r="G8" s="15">
        <v>1</v>
      </c>
      <c r="H8" s="16" t="s">
        <v>104</v>
      </c>
      <c r="I8" s="44" t="s">
        <v>102</v>
      </c>
      <c r="J8" s="13">
        <v>5</v>
      </c>
      <c r="K8" s="13">
        <v>1</v>
      </c>
      <c r="L8" s="13">
        <v>0</v>
      </c>
      <c r="M8" s="13">
        <v>0</v>
      </c>
      <c r="N8" s="13">
        <v>0</v>
      </c>
      <c r="O8" s="13">
        <v>0</v>
      </c>
      <c r="P8" s="13">
        <v>3</v>
      </c>
      <c r="Q8" s="13">
        <v>0</v>
      </c>
      <c r="R8" s="13">
        <v>2</v>
      </c>
      <c r="S8" s="13">
        <v>1</v>
      </c>
      <c r="T8" s="13">
        <f>SUM(J8:S8)</f>
        <v>12</v>
      </c>
      <c r="U8" s="43" t="s">
        <v>90</v>
      </c>
      <c r="V8" s="44" t="s">
        <v>102</v>
      </c>
      <c r="W8" s="13">
        <v>1</v>
      </c>
      <c r="X8" s="13">
        <v>1</v>
      </c>
      <c r="Y8" s="13">
        <v>0</v>
      </c>
      <c r="Z8" s="13">
        <v>0</v>
      </c>
      <c r="AA8" s="13">
        <v>0</v>
      </c>
      <c r="AB8" s="13">
        <v>4</v>
      </c>
      <c r="AC8" s="13">
        <v>0</v>
      </c>
      <c r="AD8" s="13">
        <v>0</v>
      </c>
      <c r="AE8" s="13">
        <v>4</v>
      </c>
      <c r="AF8" s="13">
        <f>SUM(W8:AE8)</f>
        <v>10</v>
      </c>
      <c r="AG8" s="14">
        <f t="shared" ref="AG8:AG19" si="1">SUM(F8+G8+T8+AF8)</f>
        <v>113.66666666666667</v>
      </c>
      <c r="AH8" s="45" t="s">
        <v>122</v>
      </c>
    </row>
    <row r="9" spans="1:35" s="1" customFormat="1" ht="30" customHeight="1">
      <c r="A9" s="12">
        <v>2</v>
      </c>
      <c r="B9" s="13" t="s">
        <v>26</v>
      </c>
      <c r="C9" s="13">
        <v>86.6</v>
      </c>
      <c r="D9" s="13">
        <v>86.4</v>
      </c>
      <c r="E9" s="13">
        <v>99.2</v>
      </c>
      <c r="F9" s="14">
        <f t="shared" si="0"/>
        <v>90.733333333333334</v>
      </c>
      <c r="G9" s="15">
        <v>4</v>
      </c>
      <c r="H9" s="16" t="s">
        <v>112</v>
      </c>
      <c r="I9" s="44" t="s">
        <v>102</v>
      </c>
      <c r="J9" s="13">
        <v>0</v>
      </c>
      <c r="K9" s="13">
        <v>4</v>
      </c>
      <c r="L9" s="13">
        <v>0</v>
      </c>
      <c r="M9" s="13">
        <v>0</v>
      </c>
      <c r="N9" s="13">
        <v>0</v>
      </c>
      <c r="O9" s="13">
        <v>2</v>
      </c>
      <c r="P9" s="13">
        <v>3</v>
      </c>
      <c r="Q9" s="13">
        <v>0</v>
      </c>
      <c r="R9" s="13">
        <v>3</v>
      </c>
      <c r="S9" s="13">
        <v>0</v>
      </c>
      <c r="T9" s="13">
        <f t="shared" ref="T9:T19" si="2">SUM(J9:S9)</f>
        <v>12</v>
      </c>
      <c r="U9" s="43" t="s">
        <v>91</v>
      </c>
      <c r="V9" s="44" t="s">
        <v>102</v>
      </c>
      <c r="W9" s="13">
        <v>1</v>
      </c>
      <c r="X9" s="13">
        <v>1</v>
      </c>
      <c r="Y9" s="13">
        <v>0</v>
      </c>
      <c r="Z9" s="13">
        <v>0</v>
      </c>
      <c r="AA9" s="13">
        <v>0</v>
      </c>
      <c r="AB9" s="13">
        <v>3</v>
      </c>
      <c r="AC9" s="13">
        <v>5</v>
      </c>
      <c r="AD9" s="13">
        <v>0</v>
      </c>
      <c r="AE9" s="13">
        <v>1</v>
      </c>
      <c r="AF9" s="13">
        <f t="shared" ref="AF9:AF19" si="3">SUM(W9:AE9)</f>
        <v>11</v>
      </c>
      <c r="AG9" s="14">
        <f t="shared" si="1"/>
        <v>117.73333333333333</v>
      </c>
      <c r="AH9" s="45" t="s">
        <v>121</v>
      </c>
    </row>
    <row r="10" spans="1:35" s="2" customFormat="1" ht="30" customHeight="1">
      <c r="A10" s="17">
        <v>3</v>
      </c>
      <c r="B10" s="13" t="s">
        <v>28</v>
      </c>
      <c r="C10" s="13">
        <v>98.2</v>
      </c>
      <c r="D10" s="13">
        <v>100</v>
      </c>
      <c r="E10" s="13">
        <v>95.4</v>
      </c>
      <c r="F10" s="14">
        <f t="shared" si="0"/>
        <v>97.866666666666674</v>
      </c>
      <c r="G10" s="15">
        <v>7</v>
      </c>
      <c r="H10" s="16" t="s">
        <v>106</v>
      </c>
      <c r="I10" s="44" t="s">
        <v>102</v>
      </c>
      <c r="J10" s="13">
        <v>6</v>
      </c>
      <c r="K10" s="13">
        <v>4</v>
      </c>
      <c r="L10" s="13">
        <v>1</v>
      </c>
      <c r="M10" s="13">
        <v>0</v>
      </c>
      <c r="N10" s="13">
        <v>0</v>
      </c>
      <c r="O10" s="13">
        <v>0</v>
      </c>
      <c r="P10" s="13">
        <v>4</v>
      </c>
      <c r="Q10" s="13">
        <v>0</v>
      </c>
      <c r="R10" s="13">
        <v>2</v>
      </c>
      <c r="S10" s="13">
        <v>2</v>
      </c>
      <c r="T10" s="13">
        <f t="shared" si="2"/>
        <v>19</v>
      </c>
      <c r="U10" s="43" t="s">
        <v>92</v>
      </c>
      <c r="V10" s="44" t="s">
        <v>102</v>
      </c>
      <c r="W10" s="13">
        <v>3</v>
      </c>
      <c r="X10" s="13">
        <v>2</v>
      </c>
      <c r="Y10" s="13">
        <v>0</v>
      </c>
      <c r="Z10" s="13">
        <v>0</v>
      </c>
      <c r="AA10" s="13">
        <v>0</v>
      </c>
      <c r="AB10" s="13">
        <v>4</v>
      </c>
      <c r="AC10" s="13">
        <v>0</v>
      </c>
      <c r="AD10" s="13">
        <v>0</v>
      </c>
      <c r="AE10" s="13">
        <v>0</v>
      </c>
      <c r="AF10" s="13">
        <f t="shared" si="3"/>
        <v>9</v>
      </c>
      <c r="AG10" s="14">
        <f t="shared" si="1"/>
        <v>132.86666666666667</v>
      </c>
      <c r="AH10" s="45" t="s">
        <v>118</v>
      </c>
      <c r="AI10" s="1"/>
    </row>
    <row r="11" spans="1:35" s="1" customFormat="1" ht="30" customHeight="1">
      <c r="A11" s="12">
        <v>4</v>
      </c>
      <c r="B11" s="18" t="s">
        <v>30</v>
      </c>
      <c r="C11" s="13">
        <v>79.2</v>
      </c>
      <c r="D11" s="13">
        <v>84.2</v>
      </c>
      <c r="E11" s="13">
        <v>85.6</v>
      </c>
      <c r="F11" s="14">
        <f t="shared" si="0"/>
        <v>83</v>
      </c>
      <c r="G11" s="15">
        <v>4</v>
      </c>
      <c r="H11" s="16" t="s">
        <v>107</v>
      </c>
      <c r="I11" s="44" t="s">
        <v>102</v>
      </c>
      <c r="J11" s="13">
        <v>2</v>
      </c>
      <c r="K11" s="13">
        <v>2</v>
      </c>
      <c r="L11" s="13">
        <v>0</v>
      </c>
      <c r="M11" s="13">
        <v>0</v>
      </c>
      <c r="N11" s="13">
        <v>0</v>
      </c>
      <c r="O11" s="13">
        <v>2</v>
      </c>
      <c r="P11" s="13">
        <v>6</v>
      </c>
      <c r="Q11" s="13">
        <v>0</v>
      </c>
      <c r="R11" s="13">
        <v>2</v>
      </c>
      <c r="S11" s="13">
        <v>2</v>
      </c>
      <c r="T11" s="13">
        <f t="shared" si="2"/>
        <v>16</v>
      </c>
      <c r="U11" s="43" t="s">
        <v>93</v>
      </c>
      <c r="V11" s="44" t="s">
        <v>102</v>
      </c>
      <c r="W11" s="13">
        <v>2</v>
      </c>
      <c r="X11" s="13">
        <v>1</v>
      </c>
      <c r="Y11" s="13">
        <v>0</v>
      </c>
      <c r="Z11" s="13">
        <v>0</v>
      </c>
      <c r="AA11" s="13">
        <v>0</v>
      </c>
      <c r="AB11" s="13">
        <v>3</v>
      </c>
      <c r="AC11" s="13">
        <v>0</v>
      </c>
      <c r="AD11" s="13">
        <v>0</v>
      </c>
      <c r="AE11" s="13">
        <v>2</v>
      </c>
      <c r="AF11" s="13">
        <f t="shared" si="3"/>
        <v>8</v>
      </c>
      <c r="AG11" s="14">
        <f t="shared" si="1"/>
        <v>111</v>
      </c>
      <c r="AH11" s="45" t="s">
        <v>127</v>
      </c>
    </row>
    <row r="12" spans="1:35" s="1" customFormat="1" ht="38.25" customHeight="1">
      <c r="A12" s="12">
        <v>5</v>
      </c>
      <c r="B12" s="18" t="s">
        <v>32</v>
      </c>
      <c r="C12" s="13">
        <v>94.6</v>
      </c>
      <c r="D12" s="13">
        <v>84.2</v>
      </c>
      <c r="E12" s="13">
        <v>97.4</v>
      </c>
      <c r="F12" s="14">
        <f t="shared" si="0"/>
        <v>92.066666666666677</v>
      </c>
      <c r="G12" s="15">
        <v>3</v>
      </c>
      <c r="H12" s="16" t="s">
        <v>109</v>
      </c>
      <c r="I12" s="44" t="s">
        <v>102</v>
      </c>
      <c r="J12" s="13">
        <v>4</v>
      </c>
      <c r="K12" s="13">
        <v>4</v>
      </c>
      <c r="L12" s="13">
        <v>1</v>
      </c>
      <c r="M12" s="13">
        <v>0</v>
      </c>
      <c r="N12" s="13">
        <v>1</v>
      </c>
      <c r="O12" s="13">
        <v>1</v>
      </c>
      <c r="P12" s="13">
        <v>6</v>
      </c>
      <c r="Q12" s="13">
        <v>0</v>
      </c>
      <c r="R12" s="13">
        <v>2</v>
      </c>
      <c r="S12" s="13">
        <v>2</v>
      </c>
      <c r="T12" s="13">
        <f t="shared" si="2"/>
        <v>21</v>
      </c>
      <c r="U12" s="43" t="s">
        <v>94</v>
      </c>
      <c r="V12" s="44" t="s">
        <v>102</v>
      </c>
      <c r="W12" s="13">
        <v>2</v>
      </c>
      <c r="X12" s="13">
        <v>2</v>
      </c>
      <c r="Y12" s="13">
        <v>0</v>
      </c>
      <c r="Z12" s="13">
        <v>1</v>
      </c>
      <c r="AA12" s="13">
        <v>1</v>
      </c>
      <c r="AB12" s="13">
        <v>4</v>
      </c>
      <c r="AC12" s="13">
        <v>0</v>
      </c>
      <c r="AD12" s="13">
        <v>0</v>
      </c>
      <c r="AE12" s="13">
        <v>2</v>
      </c>
      <c r="AF12" s="13">
        <f t="shared" si="3"/>
        <v>12</v>
      </c>
      <c r="AG12" s="14">
        <f t="shared" si="1"/>
        <v>128.06666666666666</v>
      </c>
      <c r="AH12" s="45" t="s">
        <v>120</v>
      </c>
    </row>
    <row r="13" spans="1:35" s="1" customFormat="1" ht="38.25" customHeight="1">
      <c r="A13" s="12">
        <v>6</v>
      </c>
      <c r="B13" s="13" t="s">
        <v>34</v>
      </c>
      <c r="C13" s="13">
        <v>86.800000000000011</v>
      </c>
      <c r="D13" s="13">
        <v>86.2</v>
      </c>
      <c r="E13" s="13">
        <v>80.800000000000011</v>
      </c>
      <c r="F13" s="14">
        <f t="shared" si="0"/>
        <v>84.600000000000009</v>
      </c>
      <c r="G13" s="15">
        <v>0</v>
      </c>
      <c r="H13" s="16" t="s">
        <v>103</v>
      </c>
      <c r="I13" s="44" t="s">
        <v>102</v>
      </c>
      <c r="J13" s="13">
        <v>6</v>
      </c>
      <c r="K13" s="13">
        <v>4</v>
      </c>
      <c r="L13" s="13">
        <v>2</v>
      </c>
      <c r="M13" s="13">
        <v>0</v>
      </c>
      <c r="N13" s="13">
        <v>0</v>
      </c>
      <c r="O13" s="13">
        <v>0</v>
      </c>
      <c r="P13" s="13">
        <v>4</v>
      </c>
      <c r="Q13" s="13">
        <v>0</v>
      </c>
      <c r="R13" s="13">
        <v>0</v>
      </c>
      <c r="S13" s="13">
        <v>2</v>
      </c>
      <c r="T13" s="13">
        <f t="shared" si="2"/>
        <v>18</v>
      </c>
      <c r="U13" s="43" t="s">
        <v>95</v>
      </c>
      <c r="V13" s="44" t="s">
        <v>102</v>
      </c>
      <c r="W13" s="13">
        <v>2</v>
      </c>
      <c r="X13" s="13">
        <v>2</v>
      </c>
      <c r="Y13" s="13">
        <v>0</v>
      </c>
      <c r="Z13" s="13">
        <v>0</v>
      </c>
      <c r="AA13" s="13">
        <v>0</v>
      </c>
      <c r="AB13" s="13">
        <v>3</v>
      </c>
      <c r="AC13" s="13">
        <v>0</v>
      </c>
      <c r="AD13" s="13">
        <v>0</v>
      </c>
      <c r="AE13" s="13">
        <v>1</v>
      </c>
      <c r="AF13" s="13">
        <f t="shared" si="3"/>
        <v>8</v>
      </c>
      <c r="AG13" s="14">
        <f t="shared" si="1"/>
        <v>110.60000000000001</v>
      </c>
      <c r="AH13" s="45" t="s">
        <v>126</v>
      </c>
    </row>
    <row r="14" spans="1:35" s="1" customFormat="1" ht="30" customHeight="1">
      <c r="A14" s="12">
        <v>7</v>
      </c>
      <c r="B14" s="13" t="s">
        <v>35</v>
      </c>
      <c r="C14" s="13">
        <v>100</v>
      </c>
      <c r="D14" s="13">
        <v>80.599999999999994</v>
      </c>
      <c r="E14" s="13">
        <v>79.800000000000011</v>
      </c>
      <c r="F14" s="14">
        <f t="shared" si="0"/>
        <v>86.8</v>
      </c>
      <c r="G14" s="15">
        <v>1</v>
      </c>
      <c r="H14" s="16" t="s">
        <v>111</v>
      </c>
      <c r="I14" s="44" t="s">
        <v>102</v>
      </c>
      <c r="J14" s="13">
        <v>0</v>
      </c>
      <c r="K14" s="13">
        <v>2</v>
      </c>
      <c r="L14" s="13">
        <v>4</v>
      </c>
      <c r="M14" s="13">
        <v>0</v>
      </c>
      <c r="N14" s="13">
        <v>3</v>
      </c>
      <c r="O14" s="13">
        <v>1</v>
      </c>
      <c r="P14" s="13">
        <v>5</v>
      </c>
      <c r="Q14" s="13">
        <v>0</v>
      </c>
      <c r="R14" s="13">
        <v>0</v>
      </c>
      <c r="S14" s="13">
        <v>2</v>
      </c>
      <c r="T14" s="13">
        <f t="shared" si="2"/>
        <v>17</v>
      </c>
      <c r="U14" s="43" t="s">
        <v>96</v>
      </c>
      <c r="V14" s="44" t="s">
        <v>102</v>
      </c>
      <c r="W14" s="13">
        <v>1</v>
      </c>
      <c r="X14" s="13">
        <v>2</v>
      </c>
      <c r="Y14" s="13">
        <v>2</v>
      </c>
      <c r="Z14" s="13">
        <v>0</v>
      </c>
      <c r="AA14" s="13">
        <v>0</v>
      </c>
      <c r="AB14" s="13">
        <v>2</v>
      </c>
      <c r="AC14" s="13">
        <v>0</v>
      </c>
      <c r="AD14" s="13">
        <v>0</v>
      </c>
      <c r="AE14" s="13">
        <v>1</v>
      </c>
      <c r="AF14" s="13">
        <f t="shared" si="3"/>
        <v>8</v>
      </c>
      <c r="AG14" s="14">
        <f t="shared" si="1"/>
        <v>112.8</v>
      </c>
      <c r="AH14" s="45" t="s">
        <v>124</v>
      </c>
    </row>
    <row r="15" spans="1:35" s="1" customFormat="1" ht="30" customHeight="1">
      <c r="A15" s="12">
        <v>8</v>
      </c>
      <c r="B15" s="13" t="s">
        <v>37</v>
      </c>
      <c r="C15" s="13">
        <v>85</v>
      </c>
      <c r="D15" s="13">
        <v>84.4</v>
      </c>
      <c r="E15" s="13">
        <v>81</v>
      </c>
      <c r="F15" s="14">
        <f t="shared" si="0"/>
        <v>83.466666666666669</v>
      </c>
      <c r="G15" s="15">
        <v>1</v>
      </c>
      <c r="H15" s="16" t="s">
        <v>113</v>
      </c>
      <c r="I15" s="44" t="s">
        <v>102</v>
      </c>
      <c r="J15" s="13">
        <v>1</v>
      </c>
      <c r="K15" s="13">
        <v>0</v>
      </c>
      <c r="L15" s="13">
        <v>0</v>
      </c>
      <c r="M15" s="13">
        <v>0</v>
      </c>
      <c r="N15" s="13">
        <v>0</v>
      </c>
      <c r="O15" s="13">
        <v>2</v>
      </c>
      <c r="P15" s="13">
        <v>5</v>
      </c>
      <c r="Q15" s="13">
        <v>0</v>
      </c>
      <c r="R15" s="13">
        <v>0</v>
      </c>
      <c r="S15" s="13">
        <v>2</v>
      </c>
      <c r="T15" s="13">
        <f t="shared" si="2"/>
        <v>10</v>
      </c>
      <c r="U15" s="43" t="s">
        <v>97</v>
      </c>
      <c r="V15" s="44" t="s">
        <v>102</v>
      </c>
      <c r="W15" s="13">
        <v>1</v>
      </c>
      <c r="X15" s="13">
        <v>3</v>
      </c>
      <c r="Y15" s="13">
        <v>0</v>
      </c>
      <c r="Z15" s="13">
        <v>0</v>
      </c>
      <c r="AA15" s="13">
        <v>1</v>
      </c>
      <c r="AB15" s="13">
        <v>3</v>
      </c>
      <c r="AC15" s="13">
        <v>0</v>
      </c>
      <c r="AD15" s="13">
        <v>0</v>
      </c>
      <c r="AE15" s="13">
        <v>1</v>
      </c>
      <c r="AF15" s="13">
        <f t="shared" si="3"/>
        <v>9</v>
      </c>
      <c r="AG15" s="14">
        <f t="shared" si="1"/>
        <v>103.46666666666667</v>
      </c>
      <c r="AH15" s="45" t="s">
        <v>128</v>
      </c>
    </row>
    <row r="16" spans="1:35" s="1" customFormat="1" ht="30" customHeight="1">
      <c r="A16" s="12">
        <v>9</v>
      </c>
      <c r="B16" s="13" t="s">
        <v>39</v>
      </c>
      <c r="C16" s="19">
        <v>85.4</v>
      </c>
      <c r="D16" s="19">
        <v>88</v>
      </c>
      <c r="E16" s="13">
        <v>80.800000000000011</v>
      </c>
      <c r="F16" s="14">
        <f t="shared" si="0"/>
        <v>84.733333333333334</v>
      </c>
      <c r="G16" s="15">
        <v>1</v>
      </c>
      <c r="H16" s="16" t="s">
        <v>114</v>
      </c>
      <c r="I16" s="44" t="s">
        <v>102</v>
      </c>
      <c r="J16" s="19">
        <v>4</v>
      </c>
      <c r="K16" s="19">
        <v>2</v>
      </c>
      <c r="L16" s="19">
        <v>0</v>
      </c>
      <c r="M16" s="19">
        <v>0</v>
      </c>
      <c r="N16" s="19">
        <v>0</v>
      </c>
      <c r="O16" s="19">
        <v>0</v>
      </c>
      <c r="P16" s="19">
        <v>6</v>
      </c>
      <c r="Q16" s="19">
        <v>0</v>
      </c>
      <c r="R16" s="19">
        <v>0</v>
      </c>
      <c r="S16" s="19">
        <v>2</v>
      </c>
      <c r="T16" s="13">
        <f t="shared" si="2"/>
        <v>14</v>
      </c>
      <c r="U16" s="43" t="s">
        <v>98</v>
      </c>
      <c r="V16" s="44" t="s">
        <v>102</v>
      </c>
      <c r="W16" s="19">
        <v>2</v>
      </c>
      <c r="X16" s="19">
        <v>3</v>
      </c>
      <c r="Y16" s="19">
        <v>0</v>
      </c>
      <c r="Z16" s="19">
        <v>0</v>
      </c>
      <c r="AA16" s="19">
        <v>1</v>
      </c>
      <c r="AB16" s="19">
        <v>4</v>
      </c>
      <c r="AC16" s="19">
        <v>0</v>
      </c>
      <c r="AD16" s="19">
        <v>0</v>
      </c>
      <c r="AE16" s="19">
        <v>2</v>
      </c>
      <c r="AF16" s="13">
        <f t="shared" si="3"/>
        <v>12</v>
      </c>
      <c r="AG16" s="14">
        <f t="shared" si="1"/>
        <v>111.73333333333333</v>
      </c>
      <c r="AH16" s="45" t="s">
        <v>125</v>
      </c>
    </row>
    <row r="17" spans="1:34" s="1" customFormat="1" ht="30" customHeight="1">
      <c r="A17" s="12">
        <v>10</v>
      </c>
      <c r="B17" s="13" t="s">
        <v>40</v>
      </c>
      <c r="C17" s="13">
        <v>92.2</v>
      </c>
      <c r="D17" s="13">
        <v>84.2</v>
      </c>
      <c r="E17" s="13">
        <v>82</v>
      </c>
      <c r="F17" s="14">
        <f t="shared" si="0"/>
        <v>86.133333333333326</v>
      </c>
      <c r="G17" s="15">
        <v>0</v>
      </c>
      <c r="H17" s="16" t="s">
        <v>110</v>
      </c>
      <c r="I17" s="44" t="s">
        <v>102</v>
      </c>
      <c r="J17" s="13">
        <v>3</v>
      </c>
      <c r="K17" s="13">
        <v>3</v>
      </c>
      <c r="L17" s="13">
        <v>1</v>
      </c>
      <c r="M17" s="13">
        <v>0</v>
      </c>
      <c r="N17" s="13">
        <v>0</v>
      </c>
      <c r="O17" s="13">
        <v>2</v>
      </c>
      <c r="P17" s="13">
        <v>3</v>
      </c>
      <c r="Q17" s="13">
        <v>0</v>
      </c>
      <c r="R17" s="13">
        <v>0</v>
      </c>
      <c r="S17" s="13">
        <v>2</v>
      </c>
      <c r="T17" s="13">
        <f t="shared" si="2"/>
        <v>14</v>
      </c>
      <c r="U17" s="43" t="s">
        <v>99</v>
      </c>
      <c r="V17" s="44" t="s">
        <v>102</v>
      </c>
      <c r="W17" s="13">
        <v>5</v>
      </c>
      <c r="X17" s="13">
        <v>1</v>
      </c>
      <c r="Y17" s="13">
        <v>0</v>
      </c>
      <c r="Z17" s="13">
        <v>0</v>
      </c>
      <c r="AA17" s="13">
        <v>2</v>
      </c>
      <c r="AB17" s="13">
        <v>3</v>
      </c>
      <c r="AC17" s="13">
        <v>0</v>
      </c>
      <c r="AD17" s="13">
        <v>0</v>
      </c>
      <c r="AE17" s="13">
        <v>2</v>
      </c>
      <c r="AF17" s="13">
        <f t="shared" si="3"/>
        <v>13</v>
      </c>
      <c r="AG17" s="14">
        <f t="shared" si="1"/>
        <v>113.13333333333333</v>
      </c>
      <c r="AH17" s="45" t="s">
        <v>123</v>
      </c>
    </row>
    <row r="18" spans="1:34" s="1" customFormat="1" ht="30" customHeight="1">
      <c r="A18" s="12">
        <v>11</v>
      </c>
      <c r="B18" s="13" t="s">
        <v>41</v>
      </c>
      <c r="C18" s="13">
        <v>79.2</v>
      </c>
      <c r="D18" s="13">
        <v>83.800000000000011</v>
      </c>
      <c r="E18" s="13">
        <v>78.400000000000006</v>
      </c>
      <c r="F18" s="14">
        <f t="shared" si="0"/>
        <v>80.466666666666669</v>
      </c>
      <c r="G18" s="15">
        <v>0</v>
      </c>
      <c r="H18" s="16" t="s">
        <v>108</v>
      </c>
      <c r="I18" s="44" t="s">
        <v>102</v>
      </c>
      <c r="J18" s="13">
        <v>2</v>
      </c>
      <c r="K18" s="13">
        <v>2</v>
      </c>
      <c r="L18" s="13">
        <v>0</v>
      </c>
      <c r="M18" s="13">
        <v>0</v>
      </c>
      <c r="N18" s="13">
        <v>0</v>
      </c>
      <c r="O18" s="13">
        <v>0</v>
      </c>
      <c r="P18" s="13">
        <v>5</v>
      </c>
      <c r="Q18" s="13">
        <v>2</v>
      </c>
      <c r="R18" s="13">
        <v>4</v>
      </c>
      <c r="S18" s="13">
        <v>2</v>
      </c>
      <c r="T18" s="13">
        <f t="shared" si="2"/>
        <v>17</v>
      </c>
      <c r="U18" s="43" t="s">
        <v>100</v>
      </c>
      <c r="V18" s="44" t="s">
        <v>102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B18" s="13">
        <v>6</v>
      </c>
      <c r="AC18" s="13">
        <v>0</v>
      </c>
      <c r="AD18" s="13">
        <v>0</v>
      </c>
      <c r="AE18" s="13">
        <v>0</v>
      </c>
      <c r="AF18" s="13">
        <f t="shared" si="3"/>
        <v>6</v>
      </c>
      <c r="AG18" s="14">
        <f t="shared" si="1"/>
        <v>103.46666666666667</v>
      </c>
      <c r="AH18" s="45" t="s">
        <v>128</v>
      </c>
    </row>
    <row r="19" spans="1:34" s="1" customFormat="1" ht="37.5" customHeight="1">
      <c r="A19" s="12">
        <v>12</v>
      </c>
      <c r="B19" s="13" t="s">
        <v>42</v>
      </c>
      <c r="C19" s="13">
        <v>91.699999999999989</v>
      </c>
      <c r="D19" s="13">
        <v>100</v>
      </c>
      <c r="E19" s="13">
        <v>100</v>
      </c>
      <c r="F19" s="14">
        <f t="shared" si="0"/>
        <v>97.233333333333334</v>
      </c>
      <c r="G19" s="15">
        <v>8</v>
      </c>
      <c r="H19" s="16" t="s">
        <v>105</v>
      </c>
      <c r="I19" s="44" t="s">
        <v>102</v>
      </c>
      <c r="J19" s="13">
        <v>2</v>
      </c>
      <c r="K19" s="13">
        <v>4</v>
      </c>
      <c r="L19" s="13">
        <v>0</v>
      </c>
      <c r="M19" s="13">
        <v>0</v>
      </c>
      <c r="N19" s="13">
        <v>0</v>
      </c>
      <c r="O19" s="13">
        <v>0</v>
      </c>
      <c r="P19" s="13">
        <v>5</v>
      </c>
      <c r="Q19" s="13">
        <v>0</v>
      </c>
      <c r="R19" s="13">
        <v>0</v>
      </c>
      <c r="S19" s="13">
        <v>3</v>
      </c>
      <c r="T19" s="13">
        <f t="shared" si="2"/>
        <v>14</v>
      </c>
      <c r="U19" s="43" t="s">
        <v>101</v>
      </c>
      <c r="V19" s="44" t="s">
        <v>102</v>
      </c>
      <c r="W19" s="13">
        <v>3</v>
      </c>
      <c r="X19" s="13">
        <v>3</v>
      </c>
      <c r="Y19" s="13">
        <v>0</v>
      </c>
      <c r="Z19" s="13">
        <v>0</v>
      </c>
      <c r="AA19" s="13">
        <v>0</v>
      </c>
      <c r="AB19" s="13">
        <v>5</v>
      </c>
      <c r="AC19" s="13">
        <v>0</v>
      </c>
      <c r="AD19" s="13">
        <v>0</v>
      </c>
      <c r="AE19" s="13">
        <v>2</v>
      </c>
      <c r="AF19" s="13">
        <f t="shared" si="3"/>
        <v>13</v>
      </c>
      <c r="AG19" s="14">
        <f t="shared" si="1"/>
        <v>132.23333333333335</v>
      </c>
      <c r="AH19" s="45" t="s">
        <v>119</v>
      </c>
    </row>
    <row r="20" spans="1:34" s="3" customFormat="1" ht="30" customHeight="1">
      <c r="A20" s="89" t="s">
        <v>81</v>
      </c>
      <c r="B20" s="90"/>
      <c r="C20" s="90"/>
      <c r="D20" s="90"/>
      <c r="E20" s="90"/>
      <c r="F20" s="90"/>
      <c r="G20" s="90"/>
      <c r="H20" s="91"/>
      <c r="I20" s="20"/>
      <c r="J20" s="20">
        <f t="shared" ref="J20:T20" si="4">SUM(J8:J19)</f>
        <v>35</v>
      </c>
      <c r="K20" s="20">
        <f t="shared" si="4"/>
        <v>32</v>
      </c>
      <c r="L20" s="20">
        <f t="shared" si="4"/>
        <v>9</v>
      </c>
      <c r="M20" s="20">
        <f t="shared" si="4"/>
        <v>0</v>
      </c>
      <c r="N20" s="20">
        <f t="shared" si="4"/>
        <v>4</v>
      </c>
      <c r="O20" s="20">
        <f t="shared" si="4"/>
        <v>10</v>
      </c>
      <c r="P20" s="20">
        <f t="shared" si="4"/>
        <v>55</v>
      </c>
      <c r="Q20" s="20">
        <f t="shared" si="4"/>
        <v>2</v>
      </c>
      <c r="R20" s="20">
        <f t="shared" si="4"/>
        <v>15</v>
      </c>
      <c r="S20" s="20">
        <f t="shared" si="4"/>
        <v>22</v>
      </c>
      <c r="T20" s="20">
        <f t="shared" si="4"/>
        <v>184</v>
      </c>
      <c r="U20" s="20"/>
      <c r="V20" s="20"/>
      <c r="W20" s="20">
        <f t="shared" ref="W20:AF20" si="5">SUM(W8:W19)</f>
        <v>23</v>
      </c>
      <c r="X20" s="20">
        <f t="shared" si="5"/>
        <v>21</v>
      </c>
      <c r="Y20" s="20">
        <f t="shared" si="5"/>
        <v>2</v>
      </c>
      <c r="Z20" s="20">
        <f t="shared" si="5"/>
        <v>1</v>
      </c>
      <c r="AA20" s="20">
        <f t="shared" si="5"/>
        <v>5</v>
      </c>
      <c r="AB20" s="20">
        <f t="shared" si="5"/>
        <v>44</v>
      </c>
      <c r="AC20" s="20">
        <f t="shared" si="5"/>
        <v>5</v>
      </c>
      <c r="AD20" s="20">
        <f t="shared" si="5"/>
        <v>0</v>
      </c>
      <c r="AE20" s="20">
        <f t="shared" si="5"/>
        <v>18</v>
      </c>
      <c r="AF20" s="20">
        <f t="shared" si="5"/>
        <v>119</v>
      </c>
      <c r="AG20" s="22"/>
      <c r="AH20" s="22"/>
    </row>
    <row r="21" spans="1:34" s="3" customFormat="1" ht="25.5" customHeight="1"/>
    <row r="22" spans="1:34" s="3" customFormat="1" ht="25.5" customHeight="1"/>
    <row r="23" spans="1:34" s="3" customFormat="1" ht="25.5" customHeight="1"/>
    <row r="24" spans="1:34" s="3" customFormat="1" ht="25.5" customHeight="1"/>
    <row r="25" spans="1:34" s="3" customFormat="1" ht="25.5" customHeight="1"/>
    <row r="26" spans="1:34" s="3" customFormat="1" ht="25.5" customHeight="1"/>
    <row r="27" spans="1:34" s="3" customFormat="1" ht="25.5" customHeight="1"/>
    <row r="28" spans="1:34" s="3" customFormat="1" ht="25.5" customHeight="1"/>
    <row r="29" spans="1:34" s="3" customFormat="1" ht="25.5" customHeight="1"/>
    <row r="30" spans="1:34" s="3" customFormat="1" ht="25.5" customHeight="1"/>
    <row r="31" spans="1:34" s="3" customFormat="1" ht="25.5" customHeight="1"/>
    <row r="32" spans="1:34" s="3" customFormat="1" ht="25.5" customHeight="1"/>
  </sheetData>
  <sheetProtection selectLockedCells="1"/>
  <mergeCells count="41">
    <mergeCell ref="AF6:AF7"/>
    <mergeCell ref="T6:T7"/>
    <mergeCell ref="AG4:AG7"/>
    <mergeCell ref="AA6:AA7"/>
    <mergeCell ref="AB6:AB7"/>
    <mergeCell ref="AC6:AC7"/>
    <mergeCell ref="Y6:Y7"/>
    <mergeCell ref="Z6:Z7"/>
    <mergeCell ref="V6:V7"/>
    <mergeCell ref="W6:W7"/>
    <mergeCell ref="X6:X7"/>
    <mergeCell ref="AD6:AD7"/>
    <mergeCell ref="AE6:AE7"/>
    <mergeCell ref="A20:H20"/>
    <mergeCell ref="A4:A7"/>
    <mergeCell ref="B4:B7"/>
    <mergeCell ref="C5:C7"/>
    <mergeCell ref="D5:D7"/>
    <mergeCell ref="E5:E7"/>
    <mergeCell ref="F5:F7"/>
    <mergeCell ref="G4:G7"/>
    <mergeCell ref="H5:H7"/>
    <mergeCell ref="H4:T4"/>
    <mergeCell ref="O6:O7"/>
    <mergeCell ref="P6:P7"/>
    <mergeCell ref="A2:AH2"/>
    <mergeCell ref="C4:F4"/>
    <mergeCell ref="I5:T5"/>
    <mergeCell ref="N6:N7"/>
    <mergeCell ref="I6:I7"/>
    <mergeCell ref="Q6:Q7"/>
    <mergeCell ref="R6:R7"/>
    <mergeCell ref="S6:S7"/>
    <mergeCell ref="J6:J7"/>
    <mergeCell ref="K6:K7"/>
    <mergeCell ref="L6:L7"/>
    <mergeCell ref="M6:M7"/>
    <mergeCell ref="AH4:AH7"/>
    <mergeCell ref="U4:AF4"/>
    <mergeCell ref="U5:U7"/>
    <mergeCell ref="V5:AF5"/>
  </mergeCells>
  <phoneticPr fontId="19" type="noConversion"/>
  <pageMargins left="0.39370078740157483" right="0.19685039370078741" top="0.59055118110236227" bottom="0.59055118110236227" header="0.31496062992125984" footer="0.31496062992125984"/>
  <pageSetup paperSize="9" scale="81" orientation="landscape" horizontalDpi="200" verticalDpi="300" r:id="rId1"/>
  <headerFooter>
    <oddFooter>&amp;R&amp;14-7&amp;11-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各村成绩</vt:lpstr>
      <vt:lpstr>保洁公司成绩（自动生成，勿改）（附件2）</vt:lpstr>
      <vt:lpstr>3季度卫生评比（附件3）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2023-11-08T03:50:30Z</cp:lastPrinted>
  <dcterms:created xsi:type="dcterms:W3CDTF">2006-09-13T11:21:00Z</dcterms:created>
  <dcterms:modified xsi:type="dcterms:W3CDTF">2023-11-08T03:50:31Z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F1F84998027D4F5C8017A16058CA96E9</vt:lpwstr>
  </property>
  <property fmtid="{D5CDD505-2E9C-101B-9397-08002B2CF9AE}" pid="3" name="KSOProductBuildVer">
    <vt:lpwstr>2052-11.1.0.13703</vt:lpwstr>
  </property>
</Properties>
</file>