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南安市2025年基本公共卫生服务项目经费补助测算表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<sst xmlns="http://schemas.openxmlformats.org/spreadsheetml/2006/main" count="86" uniqueCount="66">
  <si>
    <r>
      <rPr>
        <sz val="40"/>
        <rFont val="黑体"/>
        <charset val="134"/>
      </rPr>
      <t>附件</t>
    </r>
    <r>
      <rPr>
        <sz val="40"/>
        <rFont val="Times New Roman"/>
        <charset val="134"/>
      </rPr>
      <t>4</t>
    </r>
  </si>
  <si>
    <r>
      <rPr>
        <sz val="50"/>
        <rFont val="方正小标宋简体"/>
        <charset val="134"/>
      </rPr>
      <t>南安市</t>
    </r>
    <r>
      <rPr>
        <sz val="50"/>
        <rFont val="Times New Roman"/>
        <charset val="134"/>
      </rPr>
      <t>2025</t>
    </r>
    <r>
      <rPr>
        <sz val="50"/>
        <rFont val="方正小标宋简体"/>
        <charset val="134"/>
      </rPr>
      <t>年基本公共卫生服务项目经费补助测算表</t>
    </r>
  </si>
  <si>
    <r>
      <rPr>
        <sz val="11"/>
        <rFont val="方正小标宋简体"/>
        <charset val="134"/>
      </rPr>
      <t>乡镇</t>
    </r>
    <r>
      <rPr>
        <sz val="11"/>
        <rFont val="Times New Roman"/>
        <charset val="134"/>
      </rPr>
      <t xml:space="preserve"> </t>
    </r>
    <r>
      <rPr>
        <sz val="11"/>
        <rFont val="方正小标宋简体"/>
        <charset val="134"/>
      </rPr>
      <t>（街道）</t>
    </r>
  </si>
  <si>
    <r>
      <rPr>
        <sz val="11"/>
        <rFont val="方正小标宋简体"/>
        <charset val="134"/>
      </rPr>
      <t>常住人口数（人）</t>
    </r>
  </si>
  <si>
    <r>
      <rPr>
        <sz val="11"/>
        <color theme="1"/>
        <rFont val="方正小标宋简体"/>
        <charset val="134"/>
      </rPr>
      <t>居民健康档案</t>
    </r>
  </si>
  <si>
    <r>
      <rPr>
        <sz val="11"/>
        <color theme="1"/>
        <rFont val="方正小标宋简体"/>
        <charset val="0"/>
      </rPr>
      <t>健康宣传</t>
    </r>
  </si>
  <si>
    <r>
      <rPr>
        <sz val="11"/>
        <color theme="1"/>
        <rFont val="方正小标宋简体"/>
        <charset val="134"/>
      </rPr>
      <t>预防接种</t>
    </r>
  </si>
  <si>
    <r>
      <t>0—6</t>
    </r>
    <r>
      <rPr>
        <sz val="11"/>
        <color theme="1"/>
        <rFont val="方正小标宋简体"/>
        <charset val="134"/>
      </rPr>
      <t>岁儿童健康管理</t>
    </r>
  </si>
  <si>
    <r>
      <rPr>
        <sz val="11"/>
        <color theme="1"/>
        <rFont val="方正小标宋简体"/>
        <charset val="134"/>
      </rPr>
      <t>孕产妇管理</t>
    </r>
  </si>
  <si>
    <r>
      <rPr>
        <sz val="11"/>
        <color theme="1"/>
        <rFont val="方正小标宋简体"/>
        <charset val="134"/>
      </rPr>
      <t>老年人健康管理</t>
    </r>
  </si>
  <si>
    <r>
      <rPr>
        <sz val="11"/>
        <color theme="1"/>
        <rFont val="方正小标宋简体"/>
        <charset val="134"/>
      </rPr>
      <t>高血压患者健康管理数</t>
    </r>
  </si>
  <si>
    <r>
      <rPr>
        <sz val="11"/>
        <color theme="1"/>
        <rFont val="方正小标宋简体"/>
        <charset val="134"/>
      </rPr>
      <t>糖尿病患者健康管理</t>
    </r>
  </si>
  <si>
    <r>
      <rPr>
        <sz val="11"/>
        <color theme="1"/>
        <rFont val="方正小标宋简体"/>
        <charset val="134"/>
      </rPr>
      <t>慢阻肺患者健康管理</t>
    </r>
  </si>
  <si>
    <r>
      <rPr>
        <sz val="11"/>
        <color theme="1"/>
        <rFont val="方正小标宋简体"/>
        <charset val="134"/>
      </rPr>
      <t>严重精神障碍患者管理</t>
    </r>
  </si>
  <si>
    <r>
      <rPr>
        <sz val="11"/>
        <color theme="1"/>
        <rFont val="方正小标宋简体"/>
        <charset val="134"/>
      </rPr>
      <t>传染病和突发事件报告</t>
    </r>
  </si>
  <si>
    <r>
      <rPr>
        <sz val="11"/>
        <color theme="1"/>
        <rFont val="方正小标宋简体"/>
        <charset val="134"/>
      </rPr>
      <t>卫生监督协管服务</t>
    </r>
  </si>
  <si>
    <r>
      <rPr>
        <sz val="11"/>
        <color theme="1"/>
        <rFont val="方正小标宋简体"/>
        <charset val="134"/>
      </rPr>
      <t>老年人中医健康管理</t>
    </r>
  </si>
  <si>
    <r>
      <t>0</t>
    </r>
    <r>
      <rPr>
        <sz val="11"/>
        <color theme="1"/>
        <rFont val="方正小标宋简体"/>
        <charset val="134"/>
      </rPr>
      <t>～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小标宋简体"/>
        <charset val="134"/>
      </rPr>
      <t>岁儿童中医健康管理</t>
    </r>
  </si>
  <si>
    <r>
      <rPr>
        <sz val="11"/>
        <color theme="1"/>
        <rFont val="方正小标宋简体"/>
        <charset val="134"/>
      </rPr>
      <t>结核病患者管理</t>
    </r>
  </si>
  <si>
    <r>
      <rPr>
        <sz val="11"/>
        <color theme="1"/>
        <rFont val="方正小标宋简体"/>
        <charset val="134"/>
      </rPr>
      <t>家庭医生签约</t>
    </r>
  </si>
  <si>
    <r>
      <rPr>
        <sz val="11"/>
        <color theme="1"/>
        <rFont val="方正小标宋简体"/>
        <charset val="134"/>
      </rPr>
      <t>合计</t>
    </r>
  </si>
  <si>
    <r>
      <rPr>
        <sz val="11"/>
        <color theme="1"/>
        <rFont val="方正小标宋简体"/>
        <charset val="134"/>
      </rPr>
      <t>新建档案数</t>
    </r>
  </si>
  <si>
    <r>
      <rPr>
        <sz val="11"/>
        <color theme="1"/>
        <rFont val="方正小标宋简体"/>
        <charset val="134"/>
      </rPr>
      <t>维护档案数</t>
    </r>
  </si>
  <si>
    <r>
      <rPr>
        <sz val="11"/>
        <color theme="1"/>
        <rFont val="方正小标宋简体"/>
        <charset val="134"/>
      </rPr>
      <t>资金</t>
    </r>
  </si>
  <si>
    <r>
      <rPr>
        <sz val="11"/>
        <color theme="1"/>
        <rFont val="方正小标宋简体"/>
        <charset val="0"/>
      </rPr>
      <t>资金</t>
    </r>
  </si>
  <si>
    <r>
      <rPr>
        <sz val="11"/>
        <color theme="1"/>
        <rFont val="方正小标宋简体"/>
        <charset val="134"/>
      </rPr>
      <t>接种数针次</t>
    </r>
  </si>
  <si>
    <r>
      <rPr>
        <sz val="11"/>
        <color theme="1"/>
        <rFont val="方正小标宋简体"/>
        <charset val="134"/>
      </rPr>
      <t>新生儿访视满月访数</t>
    </r>
  </si>
  <si>
    <r>
      <t>0</t>
    </r>
    <r>
      <rPr>
        <sz val="11"/>
        <color theme="1"/>
        <rFont val="方正小标宋简体"/>
        <charset val="134"/>
      </rPr>
      <t>～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小标宋简体"/>
        <charset val="134"/>
      </rPr>
      <t>岁婴幼儿健康管理数</t>
    </r>
  </si>
  <si>
    <r>
      <t>4-6</t>
    </r>
    <r>
      <rPr>
        <sz val="11"/>
        <color theme="1"/>
        <rFont val="方正小标宋简体"/>
        <charset val="134"/>
      </rPr>
      <t>岁儿童管理数</t>
    </r>
  </si>
  <si>
    <r>
      <rPr>
        <sz val="11"/>
        <color theme="1"/>
        <rFont val="方正小标宋简体"/>
        <charset val="134"/>
      </rPr>
      <t>孕产妇管理数</t>
    </r>
  </si>
  <si>
    <r>
      <rPr>
        <sz val="11"/>
        <color theme="1"/>
        <rFont val="方正小标宋简体"/>
        <charset val="134"/>
      </rPr>
      <t>体检数</t>
    </r>
  </si>
  <si>
    <r>
      <rPr>
        <sz val="11"/>
        <color theme="1"/>
        <rFont val="方正小标宋简体"/>
        <charset val="134"/>
      </rPr>
      <t>健康管理数</t>
    </r>
  </si>
  <si>
    <r>
      <rPr>
        <sz val="11"/>
        <color theme="1"/>
        <rFont val="方正小标宋简体"/>
        <charset val="134"/>
      </rPr>
      <t>管理数</t>
    </r>
  </si>
  <si>
    <r>
      <rPr>
        <sz val="11"/>
        <color theme="1"/>
        <rFont val="方正小标宋简体"/>
        <charset val="134"/>
      </rPr>
      <t>规范管理数</t>
    </r>
  </si>
  <si>
    <r>
      <rPr>
        <sz val="11"/>
        <color theme="1"/>
        <rFont val="方正小标宋简体"/>
        <charset val="134"/>
      </rPr>
      <t>老年人</t>
    </r>
  </si>
  <si>
    <r>
      <rPr>
        <sz val="11"/>
        <color theme="1"/>
        <rFont val="方正小标宋简体"/>
        <charset val="134"/>
      </rPr>
      <t>高血压</t>
    </r>
  </si>
  <si>
    <r>
      <rPr>
        <sz val="11"/>
        <color theme="1"/>
        <rFont val="方正小标宋简体"/>
        <charset val="134"/>
      </rPr>
      <t>糖尿病</t>
    </r>
  </si>
  <si>
    <r>
      <rPr>
        <sz val="11"/>
        <color theme="1"/>
        <rFont val="方正小标宋简体"/>
        <charset val="134"/>
      </rPr>
      <t>建档立卡</t>
    </r>
  </si>
  <si>
    <r>
      <rPr>
        <sz val="11"/>
        <rFont val="仿宋_GB2312"/>
        <charset val="134"/>
      </rPr>
      <t>溪美</t>
    </r>
  </si>
  <si>
    <r>
      <rPr>
        <sz val="11"/>
        <rFont val="仿宋_GB2312"/>
        <charset val="134"/>
      </rPr>
      <t>柳城</t>
    </r>
  </si>
  <si>
    <r>
      <rPr>
        <sz val="11"/>
        <rFont val="仿宋_GB2312"/>
        <charset val="134"/>
      </rPr>
      <t>美林</t>
    </r>
  </si>
  <si>
    <r>
      <rPr>
        <sz val="11"/>
        <rFont val="仿宋_GB2312"/>
        <charset val="134"/>
      </rPr>
      <t>省新</t>
    </r>
  </si>
  <si>
    <r>
      <rPr>
        <sz val="11"/>
        <rFont val="仿宋_GB2312"/>
        <charset val="134"/>
      </rPr>
      <t>仑苍</t>
    </r>
  </si>
  <si>
    <r>
      <rPr>
        <sz val="11"/>
        <rFont val="仿宋_GB2312"/>
        <charset val="134"/>
      </rPr>
      <t>英都</t>
    </r>
  </si>
  <si>
    <r>
      <rPr>
        <sz val="11"/>
        <rFont val="仿宋_GB2312"/>
        <charset val="134"/>
      </rPr>
      <t>翔云</t>
    </r>
  </si>
  <si>
    <r>
      <rPr>
        <sz val="11"/>
        <rFont val="仿宋_GB2312"/>
        <charset val="134"/>
      </rPr>
      <t>东田</t>
    </r>
  </si>
  <si>
    <r>
      <rPr>
        <sz val="11"/>
        <rFont val="仿宋_GB2312"/>
        <charset val="134"/>
      </rPr>
      <t>金淘</t>
    </r>
  </si>
  <si>
    <r>
      <rPr>
        <sz val="11"/>
        <rFont val="仿宋_GB2312"/>
        <charset val="134"/>
      </rPr>
      <t>眉山</t>
    </r>
  </si>
  <si>
    <r>
      <rPr>
        <sz val="11"/>
        <rFont val="仿宋_GB2312"/>
        <charset val="134"/>
      </rPr>
      <t>诗山</t>
    </r>
  </si>
  <si>
    <r>
      <rPr>
        <sz val="11"/>
        <rFont val="仿宋_GB2312"/>
        <charset val="134"/>
      </rPr>
      <t>蓬华</t>
    </r>
  </si>
  <si>
    <r>
      <rPr>
        <sz val="11"/>
        <rFont val="仿宋_GB2312"/>
        <charset val="134"/>
      </rPr>
      <t>码头</t>
    </r>
  </si>
  <si>
    <r>
      <rPr>
        <sz val="11"/>
        <rFont val="仿宋_GB2312"/>
        <charset val="134"/>
      </rPr>
      <t>康美</t>
    </r>
  </si>
  <si>
    <r>
      <rPr>
        <sz val="11"/>
        <rFont val="仿宋_GB2312"/>
        <charset val="134"/>
      </rPr>
      <t>洪濑</t>
    </r>
  </si>
  <si>
    <r>
      <rPr>
        <sz val="11"/>
        <rFont val="仿宋_GB2312"/>
        <charset val="134"/>
      </rPr>
      <t>洪梅</t>
    </r>
  </si>
  <si>
    <r>
      <rPr>
        <sz val="11"/>
        <rFont val="仿宋_GB2312"/>
        <charset val="134"/>
      </rPr>
      <t>梅山</t>
    </r>
  </si>
  <si>
    <r>
      <rPr>
        <sz val="11"/>
        <rFont val="仿宋_GB2312"/>
        <charset val="134"/>
      </rPr>
      <t>罗东</t>
    </r>
  </si>
  <si>
    <r>
      <rPr>
        <sz val="11"/>
        <rFont val="仿宋_GB2312"/>
        <charset val="134"/>
      </rPr>
      <t>乐峰</t>
    </r>
  </si>
  <si>
    <r>
      <rPr>
        <sz val="11"/>
        <rFont val="仿宋_GB2312"/>
        <charset val="134"/>
      </rPr>
      <t>九都</t>
    </r>
  </si>
  <si>
    <r>
      <rPr>
        <sz val="11"/>
        <rFont val="仿宋_GB2312"/>
        <charset val="134"/>
      </rPr>
      <t>向阳</t>
    </r>
  </si>
  <si>
    <r>
      <rPr>
        <sz val="11"/>
        <rFont val="仿宋_GB2312"/>
        <charset val="134"/>
      </rPr>
      <t>丰州</t>
    </r>
  </si>
  <si>
    <r>
      <rPr>
        <sz val="11"/>
        <rFont val="仿宋_GB2312"/>
        <charset val="134"/>
      </rPr>
      <t>霞美</t>
    </r>
  </si>
  <si>
    <r>
      <rPr>
        <sz val="11"/>
        <rFont val="仿宋_GB2312"/>
        <charset val="134"/>
      </rPr>
      <t>官桥</t>
    </r>
  </si>
  <si>
    <r>
      <rPr>
        <sz val="11"/>
        <rFont val="仿宋_GB2312"/>
        <charset val="134"/>
      </rPr>
      <t>水头</t>
    </r>
  </si>
  <si>
    <r>
      <rPr>
        <sz val="11"/>
        <rFont val="仿宋_GB2312"/>
        <charset val="134"/>
      </rPr>
      <t>石井</t>
    </r>
  </si>
  <si>
    <r>
      <rPr>
        <sz val="11"/>
        <rFont val="仿宋_GB2312"/>
        <charset val="134"/>
      </rPr>
      <t>合计</t>
    </r>
  </si>
  <si>
    <r>
      <rPr>
        <b/>
        <sz val="14"/>
        <rFont val="仿宋_GB2312"/>
        <charset val="134"/>
      </rPr>
      <t>备注：以上数据为理论数据，仅供参考。资金补助标准按照《南安市基本公共卫生服务项目经费补助参考标准（</t>
    </r>
    <r>
      <rPr>
        <b/>
        <sz val="14"/>
        <rFont val="Times New Roman"/>
        <charset val="134"/>
      </rPr>
      <t>2024</t>
    </r>
    <r>
      <rPr>
        <b/>
        <sz val="14"/>
        <rFont val="仿宋_GB2312"/>
        <charset val="134"/>
      </rPr>
      <t>年）》。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</si>
</sst>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42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2"/>
      <name val="Times New Roman"/>
      <charset val="134"/>
    </font>
    <font>
      <sz val="12"/>
      <color rgb="FFFF0000"/>
      <name val="Times New Roman"/>
      <charset val="134"/>
    </font>
    <font>
      <sz val="40"/>
      <name val="Times New Roman"/>
      <charset val="134"/>
    </font>
    <font>
      <sz val="50"/>
      <name val="Times New Roman"/>
      <charset val="134"/>
    </font>
    <font>
      <sz val="50"/>
      <color rgb="FFFF0000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Times New Roman"/>
      <charset val="0"/>
    </font>
    <font>
      <sz val="11"/>
      <color indexed="8"/>
      <name val="Times New Roman"/>
      <charset val="134"/>
    </font>
    <font>
      <b/>
      <sz val="14"/>
      <name val="Times New Roman"/>
      <charset val="134"/>
    </font>
    <font>
      <b/>
      <sz val="14"/>
      <color rgb="FFFF0000"/>
      <name val="Times New Roman"/>
      <charset val="134"/>
    </font>
    <font>
      <sz val="11"/>
      <color rgb="FF000000"/>
      <name val="Times New Roman"/>
      <charset val="134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仿宋_GB2312"/>
      <charset val="134"/>
    </font>
    <font>
      <sz val="11"/>
      <color theme="1"/>
      <name val="方正小标宋简体"/>
      <charset val="134"/>
    </font>
    <font>
      <sz val="11"/>
      <color theme="1"/>
      <name val="方正小标宋简体"/>
      <charset val="0"/>
    </font>
    <font>
      <sz val="11"/>
      <name val="方正小标宋简体"/>
      <charset val="134"/>
    </font>
    <font>
      <sz val="40"/>
      <name val="黑体"/>
      <charset val="134"/>
    </font>
    <font>
      <sz val="50"/>
      <name val="方正小标宋简体"/>
      <charset val="134"/>
    </font>
    <font>
      <b/>
      <sz val="14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11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7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/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/>
    <xf numFmtId="0" fontId="34" fillId="0" borderId="0">
      <alignment vertical="center"/>
    </xf>
  </cellStyleXfs>
  <cellXfs count="4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54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176" fontId="8" fillId="0" borderId="1" xfId="5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0" borderId="1" xfId="52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3" xfId="54" applyFont="1" applyFill="1" applyBorder="1" applyAlignment="1">
      <alignment horizontal="center" vertical="center" wrapText="1"/>
    </xf>
    <xf numFmtId="0" fontId="7" fillId="0" borderId="4" xfId="54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7" fontId="8" fillId="0" borderId="1" xfId="49" applyNumberFormat="1" applyFont="1" applyFill="1" applyBorder="1" applyAlignment="1">
      <alignment horizontal="center" vertical="center"/>
    </xf>
    <xf numFmtId="176" fontId="7" fillId="0" borderId="3" xfId="0" applyNumberFormat="1" applyFont="1" applyBorder="1">
      <alignment vertical="center"/>
    </xf>
    <xf numFmtId="176" fontId="12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76" fontId="13" fillId="0" borderId="1" xfId="55" applyNumberFormat="1" applyFont="1" applyFill="1" applyBorder="1" applyAlignment="1">
      <alignment horizontal="center" vertical="center"/>
    </xf>
    <xf numFmtId="176" fontId="7" fillId="0" borderId="5" xfId="54" applyNumberFormat="1" applyFont="1" applyFill="1" applyBorder="1" applyAlignment="1">
      <alignment horizontal="center" vertical="center" wrapText="1"/>
    </xf>
    <xf numFmtId="0" fontId="7" fillId="0" borderId="5" xfId="54" applyFont="1" applyFill="1" applyBorder="1" applyAlignment="1">
      <alignment horizontal="center" vertical="center" wrapText="1"/>
    </xf>
    <xf numFmtId="176" fontId="7" fillId="0" borderId="1" xfId="54" applyNumberFormat="1" applyFont="1" applyFill="1" applyBorder="1" applyAlignment="1">
      <alignment horizontal="center" vertical="center" wrapText="1"/>
    </xf>
    <xf numFmtId="176" fontId="13" fillId="0" borderId="1" xfId="52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5 2" xfId="50"/>
    <cellStyle name="常规 6 2" xfId="51"/>
    <cellStyle name="常规 8" xfId="52"/>
    <cellStyle name="常规 9" xfId="53"/>
    <cellStyle name="常规 3" xfId="54"/>
    <cellStyle name="常规 4 3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53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9" defaultRowHeight="14.25" customHeight="1"/>
  <cols>
    <col min="1" max="1" width="17.35" style="5" customWidth="1"/>
    <col min="2" max="2" width="9.625" style="5" customWidth="1"/>
    <col min="3" max="3" width="6.78333333333333" style="6" customWidth="1"/>
    <col min="4" max="4" width="7.66666666666667" style="6" customWidth="1"/>
    <col min="5" max="5" width="8.55833333333333" style="6" customWidth="1"/>
    <col min="6" max="6" width="9.21666666666667" style="5" customWidth="1"/>
    <col min="7" max="7" width="7.66666666666667" style="6" customWidth="1"/>
    <col min="8" max="8" width="8.55833333333333" style="6" customWidth="1"/>
    <col min="9" max="9" width="8.33333333333333" style="5" customWidth="1"/>
    <col min="10" max="10" width="7.66666666666667" style="6" customWidth="1"/>
    <col min="11" max="11" width="8.33333333333333" style="6" customWidth="1"/>
    <col min="12" max="12" width="10" style="6" customWidth="1"/>
    <col min="13" max="13" width="7.66666666666667" style="6" customWidth="1"/>
    <col min="14" max="14" width="8.55833333333333" style="6" customWidth="1"/>
    <col min="15" max="15" width="6.78333333333333" style="5" customWidth="1"/>
    <col min="16" max="16" width="8.55833333333333" style="6" customWidth="1"/>
    <col min="17" max="17" width="10.875" style="6" customWidth="1"/>
    <col min="18" max="18" width="9.44166666666667" style="6" customWidth="1"/>
    <col min="19" max="19" width="6.78333333333333" style="7" customWidth="1"/>
    <col min="20" max="20" width="9.44166666666667" style="6" customWidth="1"/>
    <col min="21" max="21" width="6.78333333333333" style="6" customWidth="1"/>
    <col min="22" max="22" width="11" style="6" customWidth="1"/>
    <col min="23" max="24" width="8.55833333333333" style="6" customWidth="1"/>
    <col min="25" max="25" width="5.89166666666667" style="6" customWidth="1"/>
    <col min="26" max="26" width="8.55833333333333" style="6" customWidth="1"/>
    <col min="27" max="27" width="8.33333333333333" style="6" customWidth="1"/>
    <col min="28" max="28" width="10.125" style="5" customWidth="1"/>
    <col min="29" max="29" width="7.66666666666667" style="5" customWidth="1"/>
    <col min="30" max="30" width="8.55833333333333" style="6" customWidth="1"/>
    <col min="31" max="31" width="6.78333333333333" style="6" customWidth="1"/>
    <col min="32" max="32" width="8.55833333333333" style="6" customWidth="1"/>
    <col min="33" max="33" width="5" style="6" customWidth="1"/>
    <col min="34" max="34" width="7.875" style="6" customWidth="1"/>
    <col min="35" max="35" width="8.25" style="5" customWidth="1"/>
    <col min="36" max="37" width="6.78333333333333" style="8" customWidth="1"/>
    <col min="38" max="38" width="6.78333333333333" style="5" customWidth="1"/>
    <col min="39" max="39" width="11.3333333333333" style="5" customWidth="1"/>
    <col min="40" max="40" width="14.375" style="5" customWidth="1"/>
    <col min="41" max="41" width="11.5" style="5"/>
    <col min="42" max="42" width="9.5" style="5"/>
    <col min="43" max="16384" width="9" style="5"/>
  </cols>
  <sheetData>
    <row r="1" s="2" customFormat="1" ht="52" customHeight="1" spans="1:40">
      <c r="A1" s="9" t="s">
        <v>0</v>
      </c>
      <c r="B1" s="9"/>
      <c r="C1" s="9"/>
      <c r="D1" s="9"/>
      <c r="E1" s="9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</row>
    <row r="2" s="3" customFormat="1" ht="68" customHeight="1" spans="1:40">
      <c r="A2" s="11" t="s">
        <v>1</v>
      </c>
      <c r="B2" s="11"/>
      <c r="C2" s="12"/>
      <c r="D2" s="12"/>
      <c r="E2" s="12"/>
      <c r="F2" s="11"/>
      <c r="G2" s="12"/>
      <c r="H2" s="12"/>
      <c r="I2" s="11"/>
      <c r="J2" s="12"/>
      <c r="K2" s="12"/>
      <c r="L2" s="12"/>
      <c r="M2" s="12"/>
      <c r="N2" s="12"/>
      <c r="O2" s="11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1"/>
      <c r="AC2" s="11"/>
      <c r="AD2" s="12"/>
      <c r="AE2" s="12"/>
      <c r="AF2" s="12"/>
      <c r="AG2" s="12"/>
      <c r="AH2" s="12"/>
      <c r="AI2" s="11"/>
      <c r="AJ2" s="11"/>
      <c r="AK2" s="11"/>
      <c r="AL2" s="11"/>
      <c r="AM2" s="11"/>
      <c r="AN2" s="11"/>
    </row>
    <row r="3" s="4" customFormat="1" ht="66" customHeight="1" spans="1:40">
      <c r="A3" s="13" t="s">
        <v>2</v>
      </c>
      <c r="B3" s="13" t="s">
        <v>3</v>
      </c>
      <c r="C3" s="14" t="s">
        <v>4</v>
      </c>
      <c r="D3" s="14"/>
      <c r="E3" s="14"/>
      <c r="F3" s="15" t="s">
        <v>5</v>
      </c>
      <c r="G3" s="14" t="s">
        <v>6</v>
      </c>
      <c r="H3" s="14"/>
      <c r="I3" s="24" t="s">
        <v>7</v>
      </c>
      <c r="J3" s="24"/>
      <c r="K3" s="24"/>
      <c r="L3" s="24"/>
      <c r="M3" s="24"/>
      <c r="N3" s="24"/>
      <c r="O3" s="14" t="s">
        <v>8</v>
      </c>
      <c r="P3" s="14"/>
      <c r="Q3" s="14" t="s">
        <v>9</v>
      </c>
      <c r="R3" s="14"/>
      <c r="S3" s="14" t="s">
        <v>10</v>
      </c>
      <c r="T3" s="14"/>
      <c r="U3" s="14" t="s">
        <v>11</v>
      </c>
      <c r="V3" s="14"/>
      <c r="W3" s="28" t="s">
        <v>12</v>
      </c>
      <c r="X3" s="29"/>
      <c r="Y3" s="14" t="s">
        <v>13</v>
      </c>
      <c r="Z3" s="14"/>
      <c r="AA3" s="14" t="s">
        <v>14</v>
      </c>
      <c r="AB3" s="14" t="s">
        <v>15</v>
      </c>
      <c r="AC3" s="14" t="s">
        <v>16</v>
      </c>
      <c r="AD3" s="14"/>
      <c r="AE3" s="14" t="s">
        <v>17</v>
      </c>
      <c r="AF3" s="14"/>
      <c r="AG3" s="14" t="s">
        <v>18</v>
      </c>
      <c r="AH3" s="14"/>
      <c r="AI3" s="28" t="s">
        <v>19</v>
      </c>
      <c r="AJ3" s="37"/>
      <c r="AK3" s="37"/>
      <c r="AL3" s="38"/>
      <c r="AM3" s="29"/>
      <c r="AN3" s="14" t="s">
        <v>20</v>
      </c>
    </row>
    <row r="4" s="4" customFormat="1" ht="54" customHeight="1" spans="1:40">
      <c r="A4" s="13"/>
      <c r="B4" s="13"/>
      <c r="C4" s="14" t="s">
        <v>21</v>
      </c>
      <c r="D4" s="14" t="s">
        <v>22</v>
      </c>
      <c r="E4" s="14" t="s">
        <v>23</v>
      </c>
      <c r="F4" s="15" t="s">
        <v>24</v>
      </c>
      <c r="G4" s="14" t="s">
        <v>25</v>
      </c>
      <c r="H4" s="14" t="s">
        <v>23</v>
      </c>
      <c r="I4" s="14" t="s">
        <v>26</v>
      </c>
      <c r="J4" s="14" t="s">
        <v>23</v>
      </c>
      <c r="K4" s="14" t="s">
        <v>27</v>
      </c>
      <c r="L4" s="14" t="s">
        <v>23</v>
      </c>
      <c r="M4" s="14" t="s">
        <v>28</v>
      </c>
      <c r="N4" s="14" t="s">
        <v>23</v>
      </c>
      <c r="O4" s="14" t="s">
        <v>29</v>
      </c>
      <c r="P4" s="14" t="s">
        <v>23</v>
      </c>
      <c r="Q4" s="14" t="s">
        <v>30</v>
      </c>
      <c r="R4" s="14" t="s">
        <v>23</v>
      </c>
      <c r="S4" s="14" t="s">
        <v>31</v>
      </c>
      <c r="T4" s="14" t="s">
        <v>23</v>
      </c>
      <c r="U4" s="14" t="s">
        <v>31</v>
      </c>
      <c r="V4" s="14" t="s">
        <v>23</v>
      </c>
      <c r="W4" s="14" t="s">
        <v>31</v>
      </c>
      <c r="X4" s="14" t="s">
        <v>23</v>
      </c>
      <c r="Y4" s="14" t="s">
        <v>32</v>
      </c>
      <c r="Z4" s="14" t="s">
        <v>23</v>
      </c>
      <c r="AA4" s="14" t="s">
        <v>23</v>
      </c>
      <c r="AB4" s="14" t="s">
        <v>23</v>
      </c>
      <c r="AC4" s="14" t="s">
        <v>32</v>
      </c>
      <c r="AD4" s="14" t="s">
        <v>23</v>
      </c>
      <c r="AE4" s="14" t="s">
        <v>32</v>
      </c>
      <c r="AF4" s="14" t="s">
        <v>23</v>
      </c>
      <c r="AG4" s="14" t="s">
        <v>33</v>
      </c>
      <c r="AH4" s="14" t="s">
        <v>23</v>
      </c>
      <c r="AI4" s="14" t="s">
        <v>34</v>
      </c>
      <c r="AJ4" s="39" t="s">
        <v>35</v>
      </c>
      <c r="AK4" s="39" t="s">
        <v>36</v>
      </c>
      <c r="AL4" s="14" t="s">
        <v>37</v>
      </c>
      <c r="AM4" s="14" t="s">
        <v>23</v>
      </c>
      <c r="AN4" s="14"/>
    </row>
    <row r="5" s="4" customFormat="1" ht="27" customHeight="1" spans="1:40">
      <c r="A5" s="16" t="s">
        <v>38</v>
      </c>
      <c r="B5" s="16">
        <v>86387</v>
      </c>
      <c r="C5" s="17">
        <v>678</v>
      </c>
      <c r="D5" s="15">
        <f>B5*0.9*0.5</f>
        <v>38874.15</v>
      </c>
      <c r="E5" s="15">
        <f>(C5+D5)*9</f>
        <v>355969.35</v>
      </c>
      <c r="F5" s="15">
        <v>72474</v>
      </c>
      <c r="G5" s="18">
        <f>C5*22*0.95</f>
        <v>14170.2</v>
      </c>
      <c r="H5" s="15">
        <f>G5*14</f>
        <v>198382.8</v>
      </c>
      <c r="I5" s="17">
        <v>658</v>
      </c>
      <c r="J5" s="25">
        <f>I5*56</f>
        <v>36848</v>
      </c>
      <c r="K5" s="26">
        <v>1510</v>
      </c>
      <c r="L5" s="27">
        <f>K5*448</f>
        <v>676480</v>
      </c>
      <c r="M5" s="26">
        <v>4290</v>
      </c>
      <c r="N5" s="25">
        <f>M5*71</f>
        <v>304590</v>
      </c>
      <c r="O5" s="17">
        <v>678</v>
      </c>
      <c r="P5" s="25">
        <f>O5*505</f>
        <v>342390</v>
      </c>
      <c r="Q5" s="30">
        <v>9829.38723920856</v>
      </c>
      <c r="R5" s="15">
        <f>Q5*282</f>
        <v>2771887.20145681</v>
      </c>
      <c r="S5" s="31">
        <v>4887</v>
      </c>
      <c r="T5" s="32">
        <f>S5*380</f>
        <v>1857060</v>
      </c>
      <c r="U5" s="33">
        <v>1856</v>
      </c>
      <c r="V5" s="32">
        <f>U5*380</f>
        <v>705280</v>
      </c>
      <c r="W5" s="32">
        <v>60</v>
      </c>
      <c r="X5" s="32">
        <f>W5*380</f>
        <v>22800</v>
      </c>
      <c r="Y5" s="36">
        <v>393</v>
      </c>
      <c r="Z5" s="32">
        <f>Y5*380</f>
        <v>149340</v>
      </c>
      <c r="AA5" s="14">
        <v>19650</v>
      </c>
      <c r="AB5" s="14">
        <v>49350</v>
      </c>
      <c r="AC5" s="30">
        <v>9829.38723920856</v>
      </c>
      <c r="AD5" s="25">
        <f>AC5*42</f>
        <v>412834.26404676</v>
      </c>
      <c r="AE5" s="27">
        <f>K5</f>
        <v>1510</v>
      </c>
      <c r="AF5" s="25">
        <f>AE5*252</f>
        <v>380520</v>
      </c>
      <c r="AG5" s="25">
        <f>B5/1533000*610</f>
        <v>34.3744748858447</v>
      </c>
      <c r="AH5" s="25">
        <f>AG5*212</f>
        <v>7287.38867579909</v>
      </c>
      <c r="AI5" s="25">
        <f>Q5*0.73</f>
        <v>7175.45268462225</v>
      </c>
      <c r="AJ5" s="25">
        <f>S5*0.73</f>
        <v>3567.51</v>
      </c>
      <c r="AK5" s="25">
        <f>U5*0.73</f>
        <v>1354.88</v>
      </c>
      <c r="AL5" s="40">
        <v>120</v>
      </c>
      <c r="AM5" s="25">
        <f t="shared" ref="AM5:AM31" si="0">(AI5+AJ5+AK5+AL5)*30</f>
        <v>366535.280538668</v>
      </c>
      <c r="AN5" s="41">
        <f>E5+F5+H5+J5+L5+N5++P5+R5+T5+V5+Z5+AA5+AB5+AD5+AF5+AH5+AM5</f>
        <v>8706878.28471804</v>
      </c>
    </row>
    <row r="6" s="4" customFormat="1" ht="27" customHeight="1" spans="1:40">
      <c r="A6" s="16" t="s">
        <v>39</v>
      </c>
      <c r="B6" s="16">
        <v>73457</v>
      </c>
      <c r="C6" s="17">
        <v>630</v>
      </c>
      <c r="D6" s="15">
        <f t="shared" ref="D6:D30" si="1">B6*0.9*0.5</f>
        <v>33055.65</v>
      </c>
      <c r="E6" s="15">
        <f t="shared" ref="E6:E30" si="2">(C6+D6)*9</f>
        <v>303170.85</v>
      </c>
      <c r="F6" s="15">
        <v>72474</v>
      </c>
      <c r="G6" s="18">
        <f>C6*22*0.95</f>
        <v>13167</v>
      </c>
      <c r="H6" s="15">
        <f t="shared" ref="H6:H30" si="3">G6*14</f>
        <v>184338</v>
      </c>
      <c r="I6" s="17">
        <v>610</v>
      </c>
      <c r="J6" s="25">
        <f t="shared" ref="J6:J30" si="4">I6*56</f>
        <v>34160</v>
      </c>
      <c r="K6" s="26">
        <v>1447</v>
      </c>
      <c r="L6" s="27">
        <f t="shared" ref="L6:L30" si="5">K6*448</f>
        <v>648256</v>
      </c>
      <c r="M6" s="26">
        <v>4053</v>
      </c>
      <c r="N6" s="25">
        <f t="shared" ref="N6:N30" si="6">M6*71</f>
        <v>287763</v>
      </c>
      <c r="O6" s="17">
        <v>630</v>
      </c>
      <c r="P6" s="25">
        <f t="shared" ref="P6:P30" si="7">O6*505</f>
        <v>318150</v>
      </c>
      <c r="Q6" s="30">
        <v>8358.19055118459</v>
      </c>
      <c r="R6" s="15">
        <f t="shared" ref="R6:R30" si="8">Q6*282</f>
        <v>2357009.73543405</v>
      </c>
      <c r="S6" s="31">
        <v>4155</v>
      </c>
      <c r="T6" s="32">
        <f t="shared" ref="T6:T30" si="9">S6*380</f>
        <v>1578900</v>
      </c>
      <c r="U6" s="33">
        <v>1579</v>
      </c>
      <c r="V6" s="32">
        <f t="shared" ref="V6:V30" si="10">U6*380</f>
        <v>600020</v>
      </c>
      <c r="W6" s="32">
        <v>51</v>
      </c>
      <c r="X6" s="32">
        <f t="shared" ref="X6:X30" si="11">W6*380</f>
        <v>19380</v>
      </c>
      <c r="Y6" s="36">
        <v>330</v>
      </c>
      <c r="Z6" s="32">
        <f t="shared" ref="Z6:Z30" si="12">Y6*380</f>
        <v>125400</v>
      </c>
      <c r="AA6" s="14">
        <v>19650</v>
      </c>
      <c r="AB6" s="14">
        <v>49350</v>
      </c>
      <c r="AC6" s="30">
        <v>8358.19055118459</v>
      </c>
      <c r="AD6" s="25">
        <f t="shared" ref="AD6:AD30" si="13">AC6*42</f>
        <v>351044.003149753</v>
      </c>
      <c r="AE6" s="27">
        <f>K6</f>
        <v>1447</v>
      </c>
      <c r="AF6" s="25">
        <f t="shared" ref="AF6:AF30" si="14">AE6*252</f>
        <v>364644</v>
      </c>
      <c r="AG6" s="25">
        <f t="shared" ref="AG6:AG30" si="15">B6/1533000*610</f>
        <v>29.2294651011089</v>
      </c>
      <c r="AH6" s="25">
        <f t="shared" ref="AH6:AH30" si="16">AG6*212</f>
        <v>6196.64660143509</v>
      </c>
      <c r="AI6" s="25">
        <f t="shared" ref="AI6:AI31" si="17">Q6*0.73</f>
        <v>6101.47910236475</v>
      </c>
      <c r="AJ6" s="25">
        <f t="shared" ref="AJ6:AJ31" si="18">S6*0.73</f>
        <v>3033.15</v>
      </c>
      <c r="AK6" s="25">
        <f t="shared" ref="AK6:AK31" si="19">U6*0.73</f>
        <v>1152.67</v>
      </c>
      <c r="AL6" s="40">
        <v>78</v>
      </c>
      <c r="AM6" s="25">
        <f t="shared" si="0"/>
        <v>310958.973070943</v>
      </c>
      <c r="AN6" s="41">
        <f t="shared" ref="AN6:AN31" si="20">E6+F6+H6+J6+L6+N6++P6+R6+T6+V6+Z6+AA6+AB6+AD6+AF6+AH6+AM6</f>
        <v>7611485.20825618</v>
      </c>
    </row>
    <row r="7" s="4" customFormat="1" ht="27" customHeight="1" spans="1:40">
      <c r="A7" s="16" t="s">
        <v>40</v>
      </c>
      <c r="B7" s="16">
        <v>77220</v>
      </c>
      <c r="C7" s="17">
        <v>662</v>
      </c>
      <c r="D7" s="15">
        <f t="shared" si="1"/>
        <v>34749</v>
      </c>
      <c r="E7" s="15">
        <f t="shared" si="2"/>
        <v>318699</v>
      </c>
      <c r="F7" s="15">
        <v>72474</v>
      </c>
      <c r="G7" s="18">
        <f t="shared" ref="G7:G31" si="21">C7*22*0.95</f>
        <v>13835.8</v>
      </c>
      <c r="H7" s="15">
        <f t="shared" si="3"/>
        <v>193701.2</v>
      </c>
      <c r="I7" s="17">
        <v>632</v>
      </c>
      <c r="J7" s="25">
        <f t="shared" si="4"/>
        <v>35392</v>
      </c>
      <c r="K7" s="26">
        <v>1437</v>
      </c>
      <c r="L7" s="27">
        <f t="shared" si="5"/>
        <v>643776</v>
      </c>
      <c r="M7" s="26">
        <v>4113</v>
      </c>
      <c r="N7" s="25">
        <f t="shared" si="6"/>
        <v>292023</v>
      </c>
      <c r="O7" s="17">
        <v>662</v>
      </c>
      <c r="P7" s="25">
        <f t="shared" si="7"/>
        <v>334310</v>
      </c>
      <c r="Q7" s="30">
        <v>8786.45298657867</v>
      </c>
      <c r="R7" s="15">
        <f t="shared" si="8"/>
        <v>2477779.74221518</v>
      </c>
      <c r="S7" s="31">
        <v>4368</v>
      </c>
      <c r="T7" s="32">
        <f t="shared" si="9"/>
        <v>1659840</v>
      </c>
      <c r="U7" s="33">
        <v>1659</v>
      </c>
      <c r="V7" s="32">
        <f t="shared" si="10"/>
        <v>630420</v>
      </c>
      <c r="W7" s="32">
        <v>54</v>
      </c>
      <c r="X7" s="32">
        <f t="shared" si="11"/>
        <v>20520</v>
      </c>
      <c r="Y7" s="36">
        <v>365</v>
      </c>
      <c r="Z7" s="32">
        <f t="shared" si="12"/>
        <v>138700</v>
      </c>
      <c r="AA7" s="14">
        <v>19650</v>
      </c>
      <c r="AB7" s="14">
        <v>49350</v>
      </c>
      <c r="AC7" s="30">
        <v>8786.45298657867</v>
      </c>
      <c r="AD7" s="25">
        <f t="shared" si="13"/>
        <v>369031.025436304</v>
      </c>
      <c r="AE7" s="27">
        <f t="shared" ref="AE7:AE31" si="22">K7</f>
        <v>1437</v>
      </c>
      <c r="AF7" s="25">
        <f t="shared" si="14"/>
        <v>362124</v>
      </c>
      <c r="AG7" s="25">
        <f t="shared" si="15"/>
        <v>30.7268101761252</v>
      </c>
      <c r="AH7" s="25">
        <f t="shared" si="16"/>
        <v>6514.08375733855</v>
      </c>
      <c r="AI7" s="25">
        <f t="shared" si="17"/>
        <v>6414.11068020243</v>
      </c>
      <c r="AJ7" s="25">
        <f t="shared" si="18"/>
        <v>3188.64</v>
      </c>
      <c r="AK7" s="25">
        <f t="shared" si="19"/>
        <v>1211.07</v>
      </c>
      <c r="AL7" s="40">
        <v>294</v>
      </c>
      <c r="AM7" s="25">
        <f t="shared" si="0"/>
        <v>333234.620406073</v>
      </c>
      <c r="AN7" s="41">
        <f t="shared" si="20"/>
        <v>7937018.67181489</v>
      </c>
    </row>
    <row r="8" s="4" customFormat="1" ht="27" customHeight="1" spans="1:40">
      <c r="A8" s="16" t="s">
        <v>41</v>
      </c>
      <c r="B8" s="16">
        <v>48544</v>
      </c>
      <c r="C8" s="17">
        <v>334</v>
      </c>
      <c r="D8" s="15">
        <f t="shared" si="1"/>
        <v>21844.8</v>
      </c>
      <c r="E8" s="15">
        <f t="shared" si="2"/>
        <v>199609.2</v>
      </c>
      <c r="F8" s="15">
        <v>72474</v>
      </c>
      <c r="G8" s="18">
        <f t="shared" si="21"/>
        <v>6980.6</v>
      </c>
      <c r="H8" s="15">
        <f t="shared" si="3"/>
        <v>97728.4</v>
      </c>
      <c r="I8" s="17">
        <v>314</v>
      </c>
      <c r="J8" s="25">
        <f t="shared" si="4"/>
        <v>17584</v>
      </c>
      <c r="K8" s="26">
        <v>701</v>
      </c>
      <c r="L8" s="27">
        <f t="shared" si="5"/>
        <v>314048</v>
      </c>
      <c r="M8" s="26">
        <v>2746</v>
      </c>
      <c r="N8" s="25">
        <f t="shared" si="6"/>
        <v>194966</v>
      </c>
      <c r="O8" s="17">
        <v>334</v>
      </c>
      <c r="P8" s="25">
        <f t="shared" si="7"/>
        <v>168670</v>
      </c>
      <c r="Q8" s="30">
        <v>5523.49023294485</v>
      </c>
      <c r="R8" s="15">
        <f t="shared" si="8"/>
        <v>1557624.24569045</v>
      </c>
      <c r="S8" s="31">
        <v>2746</v>
      </c>
      <c r="T8" s="32">
        <f t="shared" si="9"/>
        <v>1043480</v>
      </c>
      <c r="U8" s="33">
        <v>1043</v>
      </c>
      <c r="V8" s="32">
        <f t="shared" si="10"/>
        <v>396340</v>
      </c>
      <c r="W8" s="32">
        <v>34</v>
      </c>
      <c r="X8" s="32">
        <f t="shared" si="11"/>
        <v>12920</v>
      </c>
      <c r="Y8" s="36">
        <v>218</v>
      </c>
      <c r="Z8" s="32">
        <f t="shared" si="12"/>
        <v>82840</v>
      </c>
      <c r="AA8" s="14">
        <v>19650</v>
      </c>
      <c r="AB8" s="14">
        <v>49350</v>
      </c>
      <c r="AC8" s="30">
        <v>5523.49023294485</v>
      </c>
      <c r="AD8" s="25">
        <f t="shared" si="13"/>
        <v>231986.589783684</v>
      </c>
      <c r="AE8" s="27">
        <f t="shared" si="22"/>
        <v>701</v>
      </c>
      <c r="AF8" s="25">
        <f t="shared" si="14"/>
        <v>176652</v>
      </c>
      <c r="AG8" s="25">
        <f t="shared" si="15"/>
        <v>19.316268754077</v>
      </c>
      <c r="AH8" s="25">
        <f t="shared" si="16"/>
        <v>4095.04897586432</v>
      </c>
      <c r="AI8" s="25">
        <f t="shared" si="17"/>
        <v>4032.14787004974</v>
      </c>
      <c r="AJ8" s="25">
        <f t="shared" si="18"/>
        <v>2004.58</v>
      </c>
      <c r="AK8" s="25">
        <f t="shared" si="19"/>
        <v>761.39</v>
      </c>
      <c r="AL8" s="40">
        <v>513</v>
      </c>
      <c r="AM8" s="25">
        <f t="shared" si="0"/>
        <v>219333.536101492</v>
      </c>
      <c r="AN8" s="41">
        <f t="shared" si="20"/>
        <v>4846431.02055149</v>
      </c>
    </row>
    <row r="9" s="4" customFormat="1" ht="27" customHeight="1" spans="1:40">
      <c r="A9" s="16" t="s">
        <v>42</v>
      </c>
      <c r="B9" s="16">
        <v>47396</v>
      </c>
      <c r="C9" s="17">
        <v>326</v>
      </c>
      <c r="D9" s="15">
        <f t="shared" si="1"/>
        <v>21328.2</v>
      </c>
      <c r="E9" s="15">
        <f t="shared" si="2"/>
        <v>194887.8</v>
      </c>
      <c r="F9" s="15">
        <v>72474</v>
      </c>
      <c r="G9" s="18">
        <f t="shared" si="21"/>
        <v>6813.4</v>
      </c>
      <c r="H9" s="15">
        <f t="shared" si="3"/>
        <v>95387.6</v>
      </c>
      <c r="I9" s="17">
        <v>306</v>
      </c>
      <c r="J9" s="25">
        <f t="shared" si="4"/>
        <v>17136</v>
      </c>
      <c r="K9" s="26">
        <v>761</v>
      </c>
      <c r="L9" s="27">
        <f t="shared" si="5"/>
        <v>340928</v>
      </c>
      <c r="M9" s="26">
        <v>2291</v>
      </c>
      <c r="N9" s="25">
        <f t="shared" si="6"/>
        <v>162661</v>
      </c>
      <c r="O9" s="17">
        <v>326</v>
      </c>
      <c r="P9" s="25">
        <f t="shared" si="7"/>
        <v>164630</v>
      </c>
      <c r="Q9" s="30">
        <v>5392.86676770078</v>
      </c>
      <c r="R9" s="15">
        <f t="shared" si="8"/>
        <v>1520788.42849162</v>
      </c>
      <c r="S9" s="31">
        <v>2681</v>
      </c>
      <c r="T9" s="32">
        <f t="shared" si="9"/>
        <v>1018780</v>
      </c>
      <c r="U9" s="33">
        <v>1018</v>
      </c>
      <c r="V9" s="32">
        <f t="shared" si="10"/>
        <v>386840</v>
      </c>
      <c r="W9" s="32">
        <v>33</v>
      </c>
      <c r="X9" s="32">
        <f t="shared" si="11"/>
        <v>12540</v>
      </c>
      <c r="Y9" s="36">
        <v>221</v>
      </c>
      <c r="Z9" s="32">
        <f t="shared" si="12"/>
        <v>83980</v>
      </c>
      <c r="AA9" s="14">
        <v>19650</v>
      </c>
      <c r="AB9" s="14">
        <v>49350</v>
      </c>
      <c r="AC9" s="30">
        <v>5392.86676770078</v>
      </c>
      <c r="AD9" s="25">
        <f t="shared" si="13"/>
        <v>226500.404243433</v>
      </c>
      <c r="AE9" s="27">
        <f t="shared" si="22"/>
        <v>761</v>
      </c>
      <c r="AF9" s="25">
        <f t="shared" si="14"/>
        <v>191772</v>
      </c>
      <c r="AG9" s="25">
        <f t="shared" si="15"/>
        <v>18.8594651011089</v>
      </c>
      <c r="AH9" s="25">
        <f t="shared" si="16"/>
        <v>3998.20660143509</v>
      </c>
      <c r="AI9" s="25">
        <f t="shared" si="17"/>
        <v>3936.79274042157</v>
      </c>
      <c r="AJ9" s="25">
        <f t="shared" si="18"/>
        <v>1957.13</v>
      </c>
      <c r="AK9" s="25">
        <f t="shared" si="19"/>
        <v>743.14</v>
      </c>
      <c r="AL9" s="40">
        <v>153</v>
      </c>
      <c r="AM9" s="25">
        <f t="shared" si="0"/>
        <v>203701.882212647</v>
      </c>
      <c r="AN9" s="41">
        <f t="shared" si="20"/>
        <v>4753465.32154914</v>
      </c>
    </row>
    <row r="10" s="4" customFormat="1" ht="27" customHeight="1" spans="1:40">
      <c r="A10" s="16" t="s">
        <v>43</v>
      </c>
      <c r="B10" s="16">
        <v>57660</v>
      </c>
      <c r="C10" s="17">
        <v>397</v>
      </c>
      <c r="D10" s="15">
        <f t="shared" si="1"/>
        <v>25947</v>
      </c>
      <c r="E10" s="15">
        <f t="shared" si="2"/>
        <v>237096</v>
      </c>
      <c r="F10" s="15">
        <v>72474</v>
      </c>
      <c r="G10" s="18">
        <f t="shared" si="21"/>
        <v>8297.3</v>
      </c>
      <c r="H10" s="15">
        <f t="shared" si="3"/>
        <v>116162.2</v>
      </c>
      <c r="I10" s="17">
        <v>367</v>
      </c>
      <c r="J10" s="25">
        <f t="shared" si="4"/>
        <v>20552</v>
      </c>
      <c r="K10" s="26">
        <v>825</v>
      </c>
      <c r="L10" s="27">
        <f t="shared" si="5"/>
        <v>369600</v>
      </c>
      <c r="M10" s="26">
        <v>2461</v>
      </c>
      <c r="N10" s="25">
        <f t="shared" si="6"/>
        <v>174731</v>
      </c>
      <c r="O10" s="17">
        <v>397</v>
      </c>
      <c r="P10" s="25">
        <f t="shared" si="7"/>
        <v>200485</v>
      </c>
      <c r="Q10" s="30">
        <v>6560.72040412304</v>
      </c>
      <c r="R10" s="15">
        <f t="shared" si="8"/>
        <v>1850123.1539627</v>
      </c>
      <c r="S10" s="31">
        <v>3262</v>
      </c>
      <c r="T10" s="32">
        <f t="shared" si="9"/>
        <v>1239560</v>
      </c>
      <c r="U10" s="33">
        <v>1239</v>
      </c>
      <c r="V10" s="32">
        <f t="shared" si="10"/>
        <v>470820</v>
      </c>
      <c r="W10" s="32">
        <v>40</v>
      </c>
      <c r="X10" s="32">
        <f t="shared" si="11"/>
        <v>15200</v>
      </c>
      <c r="Y10" s="36">
        <v>284</v>
      </c>
      <c r="Z10" s="32">
        <f t="shared" si="12"/>
        <v>107920</v>
      </c>
      <c r="AA10" s="14">
        <v>19650</v>
      </c>
      <c r="AB10" s="14">
        <v>49350</v>
      </c>
      <c r="AC10" s="30">
        <v>6560.72040412304</v>
      </c>
      <c r="AD10" s="25">
        <f t="shared" si="13"/>
        <v>275550.256973168</v>
      </c>
      <c r="AE10" s="27">
        <f t="shared" si="22"/>
        <v>825</v>
      </c>
      <c r="AF10" s="25">
        <f t="shared" si="14"/>
        <v>207900</v>
      </c>
      <c r="AG10" s="25">
        <f t="shared" si="15"/>
        <v>22.9436399217221</v>
      </c>
      <c r="AH10" s="25">
        <f t="shared" si="16"/>
        <v>4864.05166340509</v>
      </c>
      <c r="AI10" s="25">
        <f t="shared" si="17"/>
        <v>4789.32589500982</v>
      </c>
      <c r="AJ10" s="25">
        <f t="shared" si="18"/>
        <v>2381.26</v>
      </c>
      <c r="AK10" s="25">
        <f t="shared" si="19"/>
        <v>904.47</v>
      </c>
      <c r="AL10" s="40">
        <v>106</v>
      </c>
      <c r="AM10" s="25">
        <f t="shared" si="0"/>
        <v>245431.676850295</v>
      </c>
      <c r="AN10" s="41">
        <f t="shared" si="20"/>
        <v>5662269.33944957</v>
      </c>
    </row>
    <row r="11" s="4" customFormat="1" ht="27" customHeight="1" spans="1:40">
      <c r="A11" s="16" t="s">
        <v>44</v>
      </c>
      <c r="B11" s="16">
        <v>26920</v>
      </c>
      <c r="C11" s="17">
        <v>155</v>
      </c>
      <c r="D11" s="15">
        <f t="shared" si="1"/>
        <v>12114</v>
      </c>
      <c r="E11" s="15">
        <f t="shared" si="2"/>
        <v>110421</v>
      </c>
      <c r="F11" s="15">
        <v>72474</v>
      </c>
      <c r="G11" s="18">
        <f t="shared" si="21"/>
        <v>3239.5</v>
      </c>
      <c r="H11" s="15">
        <f t="shared" si="3"/>
        <v>45353</v>
      </c>
      <c r="I11" s="17">
        <v>125</v>
      </c>
      <c r="J11" s="25">
        <f t="shared" si="4"/>
        <v>7000</v>
      </c>
      <c r="K11" s="26">
        <v>308</v>
      </c>
      <c r="L11" s="27">
        <f t="shared" si="5"/>
        <v>137984</v>
      </c>
      <c r="M11" s="26">
        <v>788</v>
      </c>
      <c r="N11" s="25">
        <f t="shared" si="6"/>
        <v>55948</v>
      </c>
      <c r="O11" s="17">
        <v>155</v>
      </c>
      <c r="P11" s="25">
        <f t="shared" si="7"/>
        <v>78275</v>
      </c>
      <c r="Q11" s="30">
        <v>3063.09173956604</v>
      </c>
      <c r="R11" s="15">
        <f t="shared" si="8"/>
        <v>863791.870557623</v>
      </c>
      <c r="S11" s="31">
        <v>1522</v>
      </c>
      <c r="T11" s="32">
        <f t="shared" si="9"/>
        <v>578360</v>
      </c>
      <c r="U11" s="33">
        <v>579</v>
      </c>
      <c r="V11" s="32">
        <f t="shared" si="10"/>
        <v>220020</v>
      </c>
      <c r="W11" s="32">
        <v>19</v>
      </c>
      <c r="X11" s="32">
        <f t="shared" si="11"/>
        <v>7220</v>
      </c>
      <c r="Y11" s="36">
        <v>140</v>
      </c>
      <c r="Z11" s="32">
        <f t="shared" si="12"/>
        <v>53200</v>
      </c>
      <c r="AA11" s="14">
        <v>19650</v>
      </c>
      <c r="AB11" s="14">
        <v>49350</v>
      </c>
      <c r="AC11" s="30">
        <v>3063.09173956604</v>
      </c>
      <c r="AD11" s="25">
        <f t="shared" si="13"/>
        <v>128649.853061774</v>
      </c>
      <c r="AE11" s="27">
        <f t="shared" si="22"/>
        <v>308</v>
      </c>
      <c r="AF11" s="25">
        <f t="shared" si="14"/>
        <v>77616</v>
      </c>
      <c r="AG11" s="25">
        <f t="shared" si="15"/>
        <v>10.7118069145466</v>
      </c>
      <c r="AH11" s="25">
        <f t="shared" si="16"/>
        <v>2270.90306588389</v>
      </c>
      <c r="AI11" s="25">
        <f t="shared" si="17"/>
        <v>2236.05696988321</v>
      </c>
      <c r="AJ11" s="25">
        <f t="shared" si="18"/>
        <v>1111.06</v>
      </c>
      <c r="AK11" s="25">
        <f t="shared" si="19"/>
        <v>422.67</v>
      </c>
      <c r="AL11" s="40">
        <v>132</v>
      </c>
      <c r="AM11" s="25">
        <f t="shared" si="0"/>
        <v>117053.609096496</v>
      </c>
      <c r="AN11" s="41">
        <f t="shared" si="20"/>
        <v>2617417.23578178</v>
      </c>
    </row>
    <row r="12" s="4" customFormat="1" ht="27" customHeight="1" spans="1:40">
      <c r="A12" s="16" t="s">
        <v>45</v>
      </c>
      <c r="B12" s="16">
        <v>51403</v>
      </c>
      <c r="C12" s="17">
        <v>369</v>
      </c>
      <c r="D12" s="15">
        <f t="shared" si="1"/>
        <v>23131.35</v>
      </c>
      <c r="E12" s="15">
        <f t="shared" si="2"/>
        <v>211503.15</v>
      </c>
      <c r="F12" s="15">
        <v>72474</v>
      </c>
      <c r="G12" s="18">
        <f t="shared" si="21"/>
        <v>7712.1</v>
      </c>
      <c r="H12" s="15">
        <f t="shared" si="3"/>
        <v>107969.4</v>
      </c>
      <c r="I12" s="17">
        <v>369</v>
      </c>
      <c r="J12" s="25">
        <f t="shared" si="4"/>
        <v>20664</v>
      </c>
      <c r="K12" s="26">
        <v>886</v>
      </c>
      <c r="L12" s="27">
        <f t="shared" si="5"/>
        <v>396928</v>
      </c>
      <c r="M12" s="26">
        <v>2315</v>
      </c>
      <c r="N12" s="25">
        <f t="shared" si="6"/>
        <v>164365</v>
      </c>
      <c r="O12" s="17">
        <v>369</v>
      </c>
      <c r="P12" s="25">
        <f t="shared" si="7"/>
        <v>186345</v>
      </c>
      <c r="Q12" s="30">
        <v>5848.85103895015</v>
      </c>
      <c r="R12" s="15">
        <f t="shared" si="8"/>
        <v>1649375.99298394</v>
      </c>
      <c r="S12" s="31">
        <v>2907</v>
      </c>
      <c r="T12" s="32">
        <f t="shared" si="9"/>
        <v>1104660</v>
      </c>
      <c r="U12" s="33">
        <v>1105</v>
      </c>
      <c r="V12" s="32">
        <f t="shared" si="10"/>
        <v>419900</v>
      </c>
      <c r="W12" s="32">
        <v>36</v>
      </c>
      <c r="X12" s="32">
        <f t="shared" si="11"/>
        <v>13680</v>
      </c>
      <c r="Y12" s="36">
        <v>230</v>
      </c>
      <c r="Z12" s="32">
        <f t="shared" si="12"/>
        <v>87400</v>
      </c>
      <c r="AA12" s="14">
        <v>19650</v>
      </c>
      <c r="AB12" s="14">
        <v>49350</v>
      </c>
      <c r="AC12" s="30">
        <v>5848.85103895015</v>
      </c>
      <c r="AD12" s="25">
        <f t="shared" si="13"/>
        <v>245651.743635906</v>
      </c>
      <c r="AE12" s="27">
        <f t="shared" si="22"/>
        <v>886</v>
      </c>
      <c r="AF12" s="25">
        <f t="shared" si="14"/>
        <v>223272</v>
      </c>
      <c r="AG12" s="25">
        <f t="shared" si="15"/>
        <v>20.4539008480104</v>
      </c>
      <c r="AH12" s="25">
        <f t="shared" si="16"/>
        <v>4336.22697977821</v>
      </c>
      <c r="AI12" s="25">
        <f t="shared" si="17"/>
        <v>4269.66125843361</v>
      </c>
      <c r="AJ12" s="25">
        <f t="shared" si="18"/>
        <v>2122.11</v>
      </c>
      <c r="AK12" s="25">
        <f t="shared" si="19"/>
        <v>806.65</v>
      </c>
      <c r="AL12" s="40">
        <v>340</v>
      </c>
      <c r="AM12" s="25">
        <f t="shared" si="0"/>
        <v>226152.637753008</v>
      </c>
      <c r="AN12" s="41">
        <f t="shared" si="20"/>
        <v>5189997.15135263</v>
      </c>
    </row>
    <row r="13" s="4" customFormat="1" ht="27" customHeight="1" spans="1:40">
      <c r="A13" s="16" t="s">
        <v>46</v>
      </c>
      <c r="B13" s="16">
        <v>80452</v>
      </c>
      <c r="C13" s="17">
        <v>515</v>
      </c>
      <c r="D13" s="15">
        <f t="shared" si="1"/>
        <v>36203.4</v>
      </c>
      <c r="E13" s="15">
        <f t="shared" si="2"/>
        <v>330465.6</v>
      </c>
      <c r="F13" s="15">
        <v>72474</v>
      </c>
      <c r="G13" s="18">
        <f t="shared" si="21"/>
        <v>10763.5</v>
      </c>
      <c r="H13" s="15">
        <f t="shared" si="3"/>
        <v>150689</v>
      </c>
      <c r="I13" s="17">
        <v>495</v>
      </c>
      <c r="J13" s="25">
        <f t="shared" si="4"/>
        <v>27720</v>
      </c>
      <c r="K13" s="26">
        <v>1183</v>
      </c>
      <c r="L13" s="27">
        <f t="shared" si="5"/>
        <v>529984</v>
      </c>
      <c r="M13" s="26">
        <v>4088</v>
      </c>
      <c r="N13" s="25">
        <f t="shared" si="6"/>
        <v>290248</v>
      </c>
      <c r="O13" s="17">
        <v>515</v>
      </c>
      <c r="P13" s="25">
        <f t="shared" si="7"/>
        <v>260075</v>
      </c>
      <c r="Q13" s="34">
        <v>9154.13807695563</v>
      </c>
      <c r="R13" s="15">
        <f t="shared" si="8"/>
        <v>2581466.93770149</v>
      </c>
      <c r="S13" s="31">
        <v>4551</v>
      </c>
      <c r="T13" s="32">
        <f t="shared" si="9"/>
        <v>1729380</v>
      </c>
      <c r="U13" s="33">
        <v>1729</v>
      </c>
      <c r="V13" s="32">
        <f t="shared" si="10"/>
        <v>657020</v>
      </c>
      <c r="W13" s="32">
        <v>56</v>
      </c>
      <c r="X13" s="32">
        <f t="shared" si="11"/>
        <v>21280</v>
      </c>
      <c r="Y13" s="36">
        <v>366</v>
      </c>
      <c r="Z13" s="32">
        <f t="shared" si="12"/>
        <v>139080</v>
      </c>
      <c r="AA13" s="14">
        <v>19650</v>
      </c>
      <c r="AB13" s="14">
        <v>49350</v>
      </c>
      <c r="AC13" s="34">
        <v>9154.13807695563</v>
      </c>
      <c r="AD13" s="25">
        <f t="shared" si="13"/>
        <v>384473.799232137</v>
      </c>
      <c r="AE13" s="27">
        <f t="shared" si="22"/>
        <v>1183</v>
      </c>
      <c r="AF13" s="25">
        <f t="shared" si="14"/>
        <v>298116</v>
      </c>
      <c r="AG13" s="25">
        <f t="shared" si="15"/>
        <v>32.0128636660143</v>
      </c>
      <c r="AH13" s="25">
        <f t="shared" si="16"/>
        <v>6786.72709719504</v>
      </c>
      <c r="AI13" s="25">
        <f t="shared" si="17"/>
        <v>6682.52079617761</v>
      </c>
      <c r="AJ13" s="25">
        <f t="shared" si="18"/>
        <v>3322.23</v>
      </c>
      <c r="AK13" s="25">
        <f t="shared" si="19"/>
        <v>1262.17</v>
      </c>
      <c r="AL13" s="40">
        <v>808</v>
      </c>
      <c r="AM13" s="25">
        <f t="shared" si="0"/>
        <v>362247.623885328</v>
      </c>
      <c r="AN13" s="41">
        <f t="shared" si="20"/>
        <v>7889226.68791615</v>
      </c>
    </row>
    <row r="14" s="4" customFormat="1" ht="27" customHeight="1" spans="1:40">
      <c r="A14" s="16" t="s">
        <v>47</v>
      </c>
      <c r="B14" s="16">
        <v>23184</v>
      </c>
      <c r="C14" s="19">
        <v>128</v>
      </c>
      <c r="D14" s="15">
        <f t="shared" si="1"/>
        <v>10432.8</v>
      </c>
      <c r="E14" s="15">
        <f t="shared" si="2"/>
        <v>95047.2</v>
      </c>
      <c r="F14" s="15">
        <v>72474</v>
      </c>
      <c r="G14" s="18">
        <f t="shared" si="21"/>
        <v>2675.2</v>
      </c>
      <c r="H14" s="15">
        <f t="shared" si="3"/>
        <v>37452.8</v>
      </c>
      <c r="I14" s="19">
        <v>108</v>
      </c>
      <c r="J14" s="25">
        <f t="shared" si="4"/>
        <v>6048</v>
      </c>
      <c r="K14" s="26">
        <v>206</v>
      </c>
      <c r="L14" s="27">
        <f t="shared" si="5"/>
        <v>92288</v>
      </c>
      <c r="M14" s="26">
        <v>408</v>
      </c>
      <c r="N14" s="25">
        <f t="shared" si="6"/>
        <v>28968</v>
      </c>
      <c r="O14" s="19">
        <v>128</v>
      </c>
      <c r="P14" s="25">
        <f t="shared" si="7"/>
        <v>64640</v>
      </c>
      <c r="Q14" s="30">
        <v>2637.90950815589</v>
      </c>
      <c r="R14" s="15">
        <f t="shared" si="8"/>
        <v>743890.481299961</v>
      </c>
      <c r="S14" s="31">
        <v>1312</v>
      </c>
      <c r="T14" s="32">
        <f t="shared" si="9"/>
        <v>498560</v>
      </c>
      <c r="U14" s="33">
        <v>498</v>
      </c>
      <c r="V14" s="32">
        <f t="shared" si="10"/>
        <v>189240</v>
      </c>
      <c r="W14" s="32">
        <v>16</v>
      </c>
      <c r="X14" s="32">
        <f t="shared" si="11"/>
        <v>6080</v>
      </c>
      <c r="Y14" s="36">
        <v>109</v>
      </c>
      <c r="Z14" s="32">
        <f t="shared" si="12"/>
        <v>41420</v>
      </c>
      <c r="AA14" s="14">
        <v>19650</v>
      </c>
      <c r="AB14" s="14">
        <v>49350</v>
      </c>
      <c r="AC14" s="30">
        <v>2637.90950815589</v>
      </c>
      <c r="AD14" s="25">
        <f t="shared" si="13"/>
        <v>110792.199342547</v>
      </c>
      <c r="AE14" s="27">
        <f t="shared" si="22"/>
        <v>206</v>
      </c>
      <c r="AF14" s="25">
        <f t="shared" si="14"/>
        <v>51912</v>
      </c>
      <c r="AG14" s="25">
        <f t="shared" si="15"/>
        <v>9.22520547945206</v>
      </c>
      <c r="AH14" s="25">
        <f t="shared" si="16"/>
        <v>1955.74356164384</v>
      </c>
      <c r="AI14" s="25">
        <f t="shared" si="17"/>
        <v>1925.6739409538</v>
      </c>
      <c r="AJ14" s="25">
        <f t="shared" si="18"/>
        <v>957.76</v>
      </c>
      <c r="AK14" s="25">
        <f t="shared" si="19"/>
        <v>363.54</v>
      </c>
      <c r="AL14" s="40">
        <v>172</v>
      </c>
      <c r="AM14" s="25">
        <f t="shared" si="0"/>
        <v>102569.218228614</v>
      </c>
      <c r="AN14" s="41">
        <f t="shared" si="20"/>
        <v>2206257.64243277</v>
      </c>
    </row>
    <row r="15" s="4" customFormat="1" ht="27" customHeight="1" spans="1:40">
      <c r="A15" s="16" t="s">
        <v>48</v>
      </c>
      <c r="B15" s="16">
        <v>84489</v>
      </c>
      <c r="C15" s="17">
        <v>581</v>
      </c>
      <c r="D15" s="15">
        <f t="shared" si="1"/>
        <v>38020.05</v>
      </c>
      <c r="E15" s="15">
        <f t="shared" si="2"/>
        <v>347409.45</v>
      </c>
      <c r="F15" s="15">
        <v>72474</v>
      </c>
      <c r="G15" s="18">
        <f t="shared" si="21"/>
        <v>12142.9</v>
      </c>
      <c r="H15" s="15">
        <f t="shared" si="3"/>
        <v>170000.6</v>
      </c>
      <c r="I15" s="17">
        <v>551</v>
      </c>
      <c r="J15" s="25">
        <f t="shared" si="4"/>
        <v>30856</v>
      </c>
      <c r="K15" s="26">
        <v>1059</v>
      </c>
      <c r="L15" s="27">
        <f t="shared" si="5"/>
        <v>474432</v>
      </c>
      <c r="M15" s="26">
        <v>3483</v>
      </c>
      <c r="N15" s="25">
        <f t="shared" si="6"/>
        <v>247293</v>
      </c>
      <c r="O15" s="17">
        <v>581</v>
      </c>
      <c r="P15" s="25">
        <f t="shared" si="7"/>
        <v>293405</v>
      </c>
      <c r="Q15" s="30">
        <v>9613.43071544698</v>
      </c>
      <c r="R15" s="15">
        <f t="shared" si="8"/>
        <v>2710987.46175605</v>
      </c>
      <c r="S15" s="31">
        <v>4779</v>
      </c>
      <c r="T15" s="32">
        <f t="shared" si="9"/>
        <v>1816020</v>
      </c>
      <c r="U15" s="33">
        <v>1815</v>
      </c>
      <c r="V15" s="32">
        <f t="shared" si="10"/>
        <v>689700</v>
      </c>
      <c r="W15" s="32">
        <v>59</v>
      </c>
      <c r="X15" s="32">
        <f t="shared" si="11"/>
        <v>22420</v>
      </c>
      <c r="Y15" s="36">
        <v>394</v>
      </c>
      <c r="Z15" s="32">
        <f t="shared" si="12"/>
        <v>149720</v>
      </c>
      <c r="AA15" s="14">
        <v>19650</v>
      </c>
      <c r="AB15" s="14">
        <v>49350</v>
      </c>
      <c r="AC15" s="30">
        <v>9613.43071544698</v>
      </c>
      <c r="AD15" s="25">
        <f t="shared" si="13"/>
        <v>403764.090048773</v>
      </c>
      <c r="AE15" s="27">
        <f t="shared" si="22"/>
        <v>1059</v>
      </c>
      <c r="AF15" s="25">
        <f t="shared" si="14"/>
        <v>266868</v>
      </c>
      <c r="AG15" s="25">
        <f t="shared" si="15"/>
        <v>33.6192367906067</v>
      </c>
      <c r="AH15" s="25">
        <f t="shared" si="16"/>
        <v>7127.27819960861</v>
      </c>
      <c r="AI15" s="25">
        <f t="shared" si="17"/>
        <v>7017.8044222763</v>
      </c>
      <c r="AJ15" s="25">
        <f t="shared" si="18"/>
        <v>3488.67</v>
      </c>
      <c r="AK15" s="25">
        <f t="shared" si="19"/>
        <v>1324.95</v>
      </c>
      <c r="AL15" s="40">
        <v>256</v>
      </c>
      <c r="AM15" s="25">
        <f t="shared" si="0"/>
        <v>362622.732668289</v>
      </c>
      <c r="AN15" s="41">
        <f t="shared" si="20"/>
        <v>8111679.61267272</v>
      </c>
    </row>
    <row r="16" s="4" customFormat="1" ht="27" customHeight="1" spans="1:40">
      <c r="A16" s="16" t="s">
        <v>49</v>
      </c>
      <c r="B16" s="16">
        <v>22943</v>
      </c>
      <c r="C16" s="17">
        <v>132</v>
      </c>
      <c r="D16" s="15">
        <f t="shared" si="1"/>
        <v>10324.35</v>
      </c>
      <c r="E16" s="15">
        <f t="shared" si="2"/>
        <v>94107.15</v>
      </c>
      <c r="F16" s="15">
        <v>72474</v>
      </c>
      <c r="G16" s="18">
        <f t="shared" si="21"/>
        <v>2758.8</v>
      </c>
      <c r="H16" s="15">
        <f t="shared" si="3"/>
        <v>38623.2</v>
      </c>
      <c r="I16" s="17">
        <v>112</v>
      </c>
      <c r="J16" s="25">
        <f t="shared" si="4"/>
        <v>6272</v>
      </c>
      <c r="K16" s="26">
        <v>200</v>
      </c>
      <c r="L16" s="27">
        <f t="shared" si="5"/>
        <v>89600</v>
      </c>
      <c r="M16" s="26">
        <v>401</v>
      </c>
      <c r="N16" s="25">
        <f t="shared" si="6"/>
        <v>28471</v>
      </c>
      <c r="O16" s="17">
        <v>132</v>
      </c>
      <c r="P16" s="25">
        <f t="shared" si="7"/>
        <v>66660</v>
      </c>
      <c r="Q16" s="34">
        <v>2610.5299171877</v>
      </c>
      <c r="R16" s="15">
        <f t="shared" si="8"/>
        <v>736169.436646931</v>
      </c>
      <c r="S16" s="31">
        <v>1298</v>
      </c>
      <c r="T16" s="32">
        <f t="shared" si="9"/>
        <v>493240</v>
      </c>
      <c r="U16" s="33">
        <v>493</v>
      </c>
      <c r="V16" s="32">
        <f t="shared" si="10"/>
        <v>187340</v>
      </c>
      <c r="W16" s="32">
        <v>16</v>
      </c>
      <c r="X16" s="32">
        <f t="shared" si="11"/>
        <v>6080</v>
      </c>
      <c r="Y16" s="36">
        <v>106</v>
      </c>
      <c r="Z16" s="32">
        <f t="shared" si="12"/>
        <v>40280</v>
      </c>
      <c r="AA16" s="14">
        <v>19650</v>
      </c>
      <c r="AB16" s="14">
        <v>49350</v>
      </c>
      <c r="AC16" s="34">
        <v>2610.5299171877</v>
      </c>
      <c r="AD16" s="25">
        <f t="shared" si="13"/>
        <v>109642.256521883</v>
      </c>
      <c r="AE16" s="27">
        <f t="shared" si="22"/>
        <v>200</v>
      </c>
      <c r="AF16" s="25">
        <f t="shared" si="14"/>
        <v>50400</v>
      </c>
      <c r="AG16" s="25">
        <f t="shared" si="15"/>
        <v>9.12930854533594</v>
      </c>
      <c r="AH16" s="25">
        <f t="shared" si="16"/>
        <v>1935.41341161122</v>
      </c>
      <c r="AI16" s="25">
        <f t="shared" si="17"/>
        <v>1905.68683954702</v>
      </c>
      <c r="AJ16" s="25">
        <f t="shared" si="18"/>
        <v>947.54</v>
      </c>
      <c r="AK16" s="25">
        <f t="shared" si="19"/>
        <v>359.89</v>
      </c>
      <c r="AL16" s="40">
        <v>119</v>
      </c>
      <c r="AM16" s="25">
        <f t="shared" si="0"/>
        <v>99963.5051864106</v>
      </c>
      <c r="AN16" s="41">
        <f t="shared" si="20"/>
        <v>2184177.96176684</v>
      </c>
    </row>
    <row r="17" s="4" customFormat="1" ht="27" customHeight="1" spans="1:40">
      <c r="A17" s="16" t="s">
        <v>50</v>
      </c>
      <c r="B17" s="16">
        <v>68493</v>
      </c>
      <c r="C17" s="17">
        <v>471</v>
      </c>
      <c r="D17" s="15">
        <f t="shared" si="1"/>
        <v>30821.85</v>
      </c>
      <c r="E17" s="15">
        <f t="shared" si="2"/>
        <v>281635.65</v>
      </c>
      <c r="F17" s="15">
        <v>72474</v>
      </c>
      <c r="G17" s="18">
        <f t="shared" si="21"/>
        <v>9843.9</v>
      </c>
      <c r="H17" s="15">
        <f t="shared" si="3"/>
        <v>137814.6</v>
      </c>
      <c r="I17" s="17">
        <v>441</v>
      </c>
      <c r="J17" s="25">
        <f t="shared" si="4"/>
        <v>24696</v>
      </c>
      <c r="K17" s="26">
        <v>952</v>
      </c>
      <c r="L17" s="27">
        <f t="shared" si="5"/>
        <v>426496</v>
      </c>
      <c r="M17" s="26">
        <v>2668</v>
      </c>
      <c r="N17" s="25">
        <f t="shared" si="6"/>
        <v>189428</v>
      </c>
      <c r="O17" s="17">
        <v>471</v>
      </c>
      <c r="P17" s="25">
        <f t="shared" si="7"/>
        <v>237855</v>
      </c>
      <c r="Q17" s="30">
        <v>7793.37240583668</v>
      </c>
      <c r="R17" s="15">
        <f t="shared" si="8"/>
        <v>2197731.01844594</v>
      </c>
      <c r="S17" s="31">
        <v>3874</v>
      </c>
      <c r="T17" s="32">
        <f t="shared" si="9"/>
        <v>1472120</v>
      </c>
      <c r="U17" s="33">
        <v>1472</v>
      </c>
      <c r="V17" s="32">
        <f t="shared" si="10"/>
        <v>559360</v>
      </c>
      <c r="W17" s="32">
        <v>47</v>
      </c>
      <c r="X17" s="32">
        <f t="shared" si="11"/>
        <v>17860</v>
      </c>
      <c r="Y17" s="36">
        <v>340</v>
      </c>
      <c r="Z17" s="32">
        <f t="shared" si="12"/>
        <v>129200</v>
      </c>
      <c r="AA17" s="14">
        <v>19650</v>
      </c>
      <c r="AB17" s="14">
        <v>49350</v>
      </c>
      <c r="AC17" s="30">
        <v>7793.37240583668</v>
      </c>
      <c r="AD17" s="25">
        <f t="shared" si="13"/>
        <v>327321.641045141</v>
      </c>
      <c r="AE17" s="27">
        <f t="shared" si="22"/>
        <v>952</v>
      </c>
      <c r="AF17" s="25">
        <f t="shared" si="14"/>
        <v>239904</v>
      </c>
      <c r="AG17" s="25">
        <f t="shared" si="15"/>
        <v>27.2542270058708</v>
      </c>
      <c r="AH17" s="25">
        <f t="shared" si="16"/>
        <v>5777.89612524462</v>
      </c>
      <c r="AI17" s="25">
        <f t="shared" si="17"/>
        <v>5689.16185626077</v>
      </c>
      <c r="AJ17" s="25">
        <f t="shared" si="18"/>
        <v>2828.02</v>
      </c>
      <c r="AK17" s="25">
        <f t="shared" si="19"/>
        <v>1074.56</v>
      </c>
      <c r="AL17" s="40">
        <v>413</v>
      </c>
      <c r="AM17" s="25">
        <f t="shared" si="0"/>
        <v>300142.255687823</v>
      </c>
      <c r="AN17" s="41">
        <f t="shared" si="20"/>
        <v>6670956.06130415</v>
      </c>
    </row>
    <row r="18" s="4" customFormat="1" ht="27" customHeight="1" spans="1:40">
      <c r="A18" s="16" t="s">
        <v>51</v>
      </c>
      <c r="B18" s="16">
        <v>56072</v>
      </c>
      <c r="C18" s="20">
        <v>372</v>
      </c>
      <c r="D18" s="15">
        <f t="shared" si="1"/>
        <v>25232.4</v>
      </c>
      <c r="E18" s="15">
        <f t="shared" si="2"/>
        <v>230439.6</v>
      </c>
      <c r="F18" s="15">
        <v>72474</v>
      </c>
      <c r="G18" s="18">
        <f t="shared" si="21"/>
        <v>7774.8</v>
      </c>
      <c r="H18" s="15">
        <f t="shared" si="3"/>
        <v>108847.2</v>
      </c>
      <c r="I18" s="20">
        <v>342</v>
      </c>
      <c r="J18" s="25">
        <f t="shared" si="4"/>
        <v>19152</v>
      </c>
      <c r="K18" s="26">
        <v>975</v>
      </c>
      <c r="L18" s="27">
        <f t="shared" si="5"/>
        <v>436800</v>
      </c>
      <c r="M18" s="26">
        <v>2723</v>
      </c>
      <c r="N18" s="25">
        <f t="shared" si="6"/>
        <v>193333</v>
      </c>
      <c r="O18" s="20">
        <v>372</v>
      </c>
      <c r="P18" s="25">
        <f t="shared" si="7"/>
        <v>187860</v>
      </c>
      <c r="Q18" s="34">
        <v>6380.12918536203</v>
      </c>
      <c r="R18" s="15">
        <f t="shared" si="8"/>
        <v>1799196.43027209</v>
      </c>
      <c r="S18" s="31">
        <v>3172</v>
      </c>
      <c r="T18" s="32">
        <f t="shared" si="9"/>
        <v>1205360</v>
      </c>
      <c r="U18" s="33">
        <v>1205</v>
      </c>
      <c r="V18" s="32">
        <f t="shared" si="10"/>
        <v>457900</v>
      </c>
      <c r="W18" s="32">
        <v>39</v>
      </c>
      <c r="X18" s="32">
        <f t="shared" si="11"/>
        <v>14820</v>
      </c>
      <c r="Y18" s="36">
        <v>264</v>
      </c>
      <c r="Z18" s="32">
        <f t="shared" si="12"/>
        <v>100320</v>
      </c>
      <c r="AA18" s="14">
        <v>19650</v>
      </c>
      <c r="AB18" s="14">
        <v>49350</v>
      </c>
      <c r="AC18" s="34">
        <v>6380.12918536203</v>
      </c>
      <c r="AD18" s="25">
        <f t="shared" si="13"/>
        <v>267965.425785205</v>
      </c>
      <c r="AE18" s="27">
        <f t="shared" si="22"/>
        <v>975</v>
      </c>
      <c r="AF18" s="25">
        <f t="shared" si="14"/>
        <v>245700</v>
      </c>
      <c r="AG18" s="25">
        <f t="shared" si="15"/>
        <v>22.311754729289</v>
      </c>
      <c r="AH18" s="25">
        <f t="shared" si="16"/>
        <v>4730.09200260926</v>
      </c>
      <c r="AI18" s="25">
        <f t="shared" si="17"/>
        <v>4657.49430531428</v>
      </c>
      <c r="AJ18" s="25">
        <f t="shared" si="18"/>
        <v>2315.56</v>
      </c>
      <c r="AK18" s="25">
        <f t="shared" si="19"/>
        <v>879.65</v>
      </c>
      <c r="AL18" s="40">
        <v>389</v>
      </c>
      <c r="AM18" s="25">
        <f t="shared" si="0"/>
        <v>247251.129159428</v>
      </c>
      <c r="AN18" s="41">
        <f t="shared" si="20"/>
        <v>5646328.87721933</v>
      </c>
    </row>
    <row r="19" s="4" customFormat="1" ht="27" customHeight="1" spans="1:40">
      <c r="A19" s="16" t="s">
        <v>52</v>
      </c>
      <c r="B19" s="16">
        <v>84175</v>
      </c>
      <c r="C19" s="20">
        <v>544</v>
      </c>
      <c r="D19" s="15">
        <f t="shared" si="1"/>
        <v>37878.75</v>
      </c>
      <c r="E19" s="15">
        <f t="shared" si="2"/>
        <v>345804.75</v>
      </c>
      <c r="F19" s="15">
        <v>72474</v>
      </c>
      <c r="G19" s="18">
        <f t="shared" si="21"/>
        <v>11369.6</v>
      </c>
      <c r="H19" s="15">
        <f t="shared" si="3"/>
        <v>159174.4</v>
      </c>
      <c r="I19" s="20">
        <v>504</v>
      </c>
      <c r="J19" s="25">
        <f t="shared" si="4"/>
        <v>28224</v>
      </c>
      <c r="K19" s="26">
        <v>1245</v>
      </c>
      <c r="L19" s="27">
        <f t="shared" si="5"/>
        <v>557760</v>
      </c>
      <c r="M19" s="26">
        <v>3734</v>
      </c>
      <c r="N19" s="25">
        <f t="shared" si="6"/>
        <v>265114</v>
      </c>
      <c r="O19" s="20">
        <v>544</v>
      </c>
      <c r="P19" s="25">
        <f t="shared" si="7"/>
        <v>274720</v>
      </c>
      <c r="Q19" s="34">
        <v>9577.7231655593</v>
      </c>
      <c r="R19" s="15">
        <f t="shared" si="8"/>
        <v>2700917.93268772</v>
      </c>
      <c r="S19" s="31">
        <v>4761</v>
      </c>
      <c r="T19" s="32">
        <f t="shared" si="9"/>
        <v>1809180</v>
      </c>
      <c r="U19" s="33">
        <v>1809</v>
      </c>
      <c r="V19" s="32">
        <f t="shared" si="10"/>
        <v>687420</v>
      </c>
      <c r="W19" s="32">
        <v>58</v>
      </c>
      <c r="X19" s="32">
        <f t="shared" si="11"/>
        <v>22040</v>
      </c>
      <c r="Y19" s="36">
        <v>388</v>
      </c>
      <c r="Z19" s="32">
        <f t="shared" si="12"/>
        <v>147440</v>
      </c>
      <c r="AA19" s="14">
        <v>19650</v>
      </c>
      <c r="AB19" s="14">
        <v>49350</v>
      </c>
      <c r="AC19" s="34">
        <v>9577.7231655593</v>
      </c>
      <c r="AD19" s="25">
        <f t="shared" si="13"/>
        <v>402264.372953491</v>
      </c>
      <c r="AE19" s="27">
        <f t="shared" si="22"/>
        <v>1245</v>
      </c>
      <c r="AF19" s="25">
        <f t="shared" si="14"/>
        <v>313740</v>
      </c>
      <c r="AG19" s="25">
        <f t="shared" si="15"/>
        <v>33.4942922374429</v>
      </c>
      <c r="AH19" s="25">
        <f t="shared" si="16"/>
        <v>7100.7899543379</v>
      </c>
      <c r="AI19" s="25">
        <f t="shared" si="17"/>
        <v>6991.73791085829</v>
      </c>
      <c r="AJ19" s="25">
        <f t="shared" si="18"/>
        <v>3475.53</v>
      </c>
      <c r="AK19" s="25">
        <f t="shared" si="19"/>
        <v>1320.57</v>
      </c>
      <c r="AL19" s="40">
        <v>772</v>
      </c>
      <c r="AM19" s="25">
        <f t="shared" si="0"/>
        <v>376795.137325749</v>
      </c>
      <c r="AN19" s="41">
        <f t="shared" si="20"/>
        <v>8217129.3829213</v>
      </c>
    </row>
    <row r="20" s="4" customFormat="1" ht="27" customHeight="1" spans="1:40">
      <c r="A20" s="16" t="s">
        <v>53</v>
      </c>
      <c r="B20" s="16">
        <v>52346</v>
      </c>
      <c r="C20" s="20">
        <v>360</v>
      </c>
      <c r="D20" s="15">
        <f t="shared" si="1"/>
        <v>23555.7</v>
      </c>
      <c r="E20" s="15">
        <f t="shared" si="2"/>
        <v>215241.3</v>
      </c>
      <c r="F20" s="15">
        <v>72474</v>
      </c>
      <c r="G20" s="18">
        <f t="shared" si="21"/>
        <v>7524</v>
      </c>
      <c r="H20" s="15">
        <f t="shared" si="3"/>
        <v>105336</v>
      </c>
      <c r="I20" s="20">
        <v>330</v>
      </c>
      <c r="J20" s="25">
        <f t="shared" si="4"/>
        <v>18480</v>
      </c>
      <c r="K20" s="26">
        <v>801</v>
      </c>
      <c r="L20" s="27">
        <f t="shared" si="5"/>
        <v>358848</v>
      </c>
      <c r="M20" s="26">
        <v>2051</v>
      </c>
      <c r="N20" s="25">
        <f t="shared" si="6"/>
        <v>145621</v>
      </c>
      <c r="O20" s="20">
        <v>360</v>
      </c>
      <c r="P20" s="25">
        <f t="shared" si="7"/>
        <v>181800</v>
      </c>
      <c r="Q20" s="34">
        <v>5956.08777024222</v>
      </c>
      <c r="R20" s="15">
        <f t="shared" si="8"/>
        <v>1679616.75120831</v>
      </c>
      <c r="S20" s="31">
        <v>2961</v>
      </c>
      <c r="T20" s="32">
        <f t="shared" si="9"/>
        <v>1125180</v>
      </c>
      <c r="U20" s="33">
        <v>1125</v>
      </c>
      <c r="V20" s="32">
        <f t="shared" si="10"/>
        <v>427500</v>
      </c>
      <c r="W20" s="32">
        <v>36</v>
      </c>
      <c r="X20" s="32">
        <f t="shared" si="11"/>
        <v>13680</v>
      </c>
      <c r="Y20" s="36">
        <v>240</v>
      </c>
      <c r="Z20" s="32">
        <f t="shared" si="12"/>
        <v>91200</v>
      </c>
      <c r="AA20" s="14">
        <v>19650</v>
      </c>
      <c r="AB20" s="14">
        <v>49350</v>
      </c>
      <c r="AC20" s="34">
        <v>5956.08777024222</v>
      </c>
      <c r="AD20" s="25">
        <f t="shared" si="13"/>
        <v>250155.686350173</v>
      </c>
      <c r="AE20" s="27">
        <f t="shared" si="22"/>
        <v>801</v>
      </c>
      <c r="AF20" s="25">
        <f t="shared" si="14"/>
        <v>201852</v>
      </c>
      <c r="AG20" s="25">
        <f t="shared" si="15"/>
        <v>20.8291324200913</v>
      </c>
      <c r="AH20" s="25">
        <f t="shared" si="16"/>
        <v>4415.77607305936</v>
      </c>
      <c r="AI20" s="25">
        <f t="shared" si="17"/>
        <v>4347.94407227682</v>
      </c>
      <c r="AJ20" s="25">
        <f t="shared" si="18"/>
        <v>2161.53</v>
      </c>
      <c r="AK20" s="25">
        <f t="shared" si="19"/>
        <v>821.25</v>
      </c>
      <c r="AL20" s="40">
        <v>668</v>
      </c>
      <c r="AM20" s="25">
        <f t="shared" si="0"/>
        <v>239961.722168305</v>
      </c>
      <c r="AN20" s="41">
        <f t="shared" si="20"/>
        <v>5186682.23579985</v>
      </c>
    </row>
    <row r="21" s="4" customFormat="1" ht="27" customHeight="1" spans="1:40">
      <c r="A21" s="16" t="s">
        <v>54</v>
      </c>
      <c r="B21" s="16">
        <v>63035</v>
      </c>
      <c r="C21" s="20">
        <v>434</v>
      </c>
      <c r="D21" s="15">
        <f t="shared" si="1"/>
        <v>28365.75</v>
      </c>
      <c r="E21" s="15">
        <f t="shared" si="2"/>
        <v>259197.75</v>
      </c>
      <c r="F21" s="15">
        <v>72474</v>
      </c>
      <c r="G21" s="18">
        <f t="shared" si="21"/>
        <v>9070.6</v>
      </c>
      <c r="H21" s="15">
        <f t="shared" si="3"/>
        <v>126988.4</v>
      </c>
      <c r="I21" s="20">
        <v>404</v>
      </c>
      <c r="J21" s="25">
        <f t="shared" si="4"/>
        <v>22624</v>
      </c>
      <c r="K21" s="26">
        <v>916</v>
      </c>
      <c r="L21" s="27">
        <f t="shared" si="5"/>
        <v>410368</v>
      </c>
      <c r="M21" s="26">
        <v>2078</v>
      </c>
      <c r="N21" s="25">
        <f t="shared" si="6"/>
        <v>147538</v>
      </c>
      <c r="O21" s="20">
        <v>434</v>
      </c>
      <c r="P21" s="25">
        <f t="shared" si="7"/>
        <v>219170</v>
      </c>
      <c r="Q21" s="34">
        <v>7172.31201737494</v>
      </c>
      <c r="R21" s="15">
        <f t="shared" si="8"/>
        <v>2022591.98889973</v>
      </c>
      <c r="S21" s="31">
        <v>3565</v>
      </c>
      <c r="T21" s="32">
        <f t="shared" si="9"/>
        <v>1354700</v>
      </c>
      <c r="U21" s="33">
        <v>1355</v>
      </c>
      <c r="V21" s="32">
        <f t="shared" si="10"/>
        <v>514900</v>
      </c>
      <c r="W21" s="32">
        <v>44</v>
      </c>
      <c r="X21" s="32">
        <f t="shared" si="11"/>
        <v>16720</v>
      </c>
      <c r="Y21" s="36">
        <v>288</v>
      </c>
      <c r="Z21" s="32">
        <f t="shared" si="12"/>
        <v>109440</v>
      </c>
      <c r="AA21" s="14">
        <v>19650</v>
      </c>
      <c r="AB21" s="14">
        <v>49350</v>
      </c>
      <c r="AC21" s="34">
        <v>7172.31201737494</v>
      </c>
      <c r="AD21" s="25">
        <f t="shared" si="13"/>
        <v>301237.104729748</v>
      </c>
      <c r="AE21" s="27">
        <f t="shared" si="22"/>
        <v>916</v>
      </c>
      <c r="AF21" s="25">
        <f t="shared" si="14"/>
        <v>230832</v>
      </c>
      <c r="AG21" s="25">
        <f t="shared" si="15"/>
        <v>25.0824200913242</v>
      </c>
      <c r="AH21" s="25">
        <f t="shared" si="16"/>
        <v>5317.47305936073</v>
      </c>
      <c r="AI21" s="25">
        <f t="shared" si="17"/>
        <v>5235.78777268371</v>
      </c>
      <c r="AJ21" s="25">
        <f t="shared" si="18"/>
        <v>2602.45</v>
      </c>
      <c r="AK21" s="25">
        <f t="shared" si="19"/>
        <v>989.15</v>
      </c>
      <c r="AL21" s="40">
        <v>422</v>
      </c>
      <c r="AM21" s="25">
        <f t="shared" si="0"/>
        <v>277481.633180511</v>
      </c>
      <c r="AN21" s="41">
        <f t="shared" si="20"/>
        <v>6143860.34986935</v>
      </c>
    </row>
    <row r="22" s="4" customFormat="1" ht="27" customHeight="1" spans="1:40">
      <c r="A22" s="16" t="s">
        <v>55</v>
      </c>
      <c r="B22" s="16">
        <v>56637</v>
      </c>
      <c r="C22" s="20">
        <v>390</v>
      </c>
      <c r="D22" s="15">
        <f t="shared" si="1"/>
        <v>25486.65</v>
      </c>
      <c r="E22" s="15">
        <f t="shared" si="2"/>
        <v>232889.85</v>
      </c>
      <c r="F22" s="15">
        <v>72474</v>
      </c>
      <c r="G22" s="18">
        <f t="shared" si="21"/>
        <v>8151</v>
      </c>
      <c r="H22" s="15">
        <f t="shared" si="3"/>
        <v>114114</v>
      </c>
      <c r="I22" s="20">
        <v>360</v>
      </c>
      <c r="J22" s="25">
        <f t="shared" si="4"/>
        <v>20160</v>
      </c>
      <c r="K22" s="26">
        <v>901</v>
      </c>
      <c r="L22" s="27">
        <f t="shared" si="5"/>
        <v>403648</v>
      </c>
      <c r="M22" s="26">
        <v>2058</v>
      </c>
      <c r="N22" s="25">
        <f t="shared" si="6"/>
        <v>146118</v>
      </c>
      <c r="O22" s="20">
        <v>390</v>
      </c>
      <c r="P22" s="25">
        <f t="shared" si="7"/>
        <v>196950</v>
      </c>
      <c r="Q22" s="34">
        <v>6444.35714250824</v>
      </c>
      <c r="R22" s="15">
        <f t="shared" si="8"/>
        <v>1817308.71418732</v>
      </c>
      <c r="S22" s="31">
        <v>3203</v>
      </c>
      <c r="T22" s="32">
        <f t="shared" si="9"/>
        <v>1217140</v>
      </c>
      <c r="U22" s="33">
        <v>1217</v>
      </c>
      <c r="V22" s="32">
        <f t="shared" si="10"/>
        <v>462460</v>
      </c>
      <c r="W22" s="32">
        <v>39</v>
      </c>
      <c r="X22" s="32">
        <f t="shared" si="11"/>
        <v>14820</v>
      </c>
      <c r="Y22" s="36">
        <v>284</v>
      </c>
      <c r="Z22" s="32">
        <f t="shared" si="12"/>
        <v>107920</v>
      </c>
      <c r="AA22" s="14">
        <v>19650</v>
      </c>
      <c r="AB22" s="14">
        <v>49350</v>
      </c>
      <c r="AC22" s="34">
        <v>6444.35714250824</v>
      </c>
      <c r="AD22" s="25">
        <f t="shared" si="13"/>
        <v>270662.999985346</v>
      </c>
      <c r="AE22" s="27">
        <f t="shared" si="22"/>
        <v>901</v>
      </c>
      <c r="AF22" s="25">
        <f t="shared" si="14"/>
        <v>227052</v>
      </c>
      <c r="AG22" s="25">
        <f t="shared" si="15"/>
        <v>22.5365753424658</v>
      </c>
      <c r="AH22" s="25">
        <f t="shared" si="16"/>
        <v>4777.75397260274</v>
      </c>
      <c r="AI22" s="25">
        <f t="shared" si="17"/>
        <v>4704.38071403102</v>
      </c>
      <c r="AJ22" s="25">
        <f t="shared" si="18"/>
        <v>2338.19</v>
      </c>
      <c r="AK22" s="25">
        <f t="shared" si="19"/>
        <v>888.41</v>
      </c>
      <c r="AL22" s="40">
        <v>727</v>
      </c>
      <c r="AM22" s="25">
        <f t="shared" si="0"/>
        <v>259739.421420931</v>
      </c>
      <c r="AN22" s="41">
        <f t="shared" si="20"/>
        <v>5622414.7395662</v>
      </c>
    </row>
    <row r="23" s="4" customFormat="1" ht="27" customHeight="1" spans="1:40">
      <c r="A23" s="16" t="s">
        <v>56</v>
      </c>
      <c r="B23" s="16">
        <v>37790</v>
      </c>
      <c r="C23" s="20">
        <v>260</v>
      </c>
      <c r="D23" s="15">
        <f t="shared" si="1"/>
        <v>17005.5</v>
      </c>
      <c r="E23" s="15">
        <f t="shared" si="2"/>
        <v>155389.5</v>
      </c>
      <c r="F23" s="15">
        <v>72474</v>
      </c>
      <c r="G23" s="18">
        <f t="shared" si="21"/>
        <v>5434</v>
      </c>
      <c r="H23" s="15">
        <f t="shared" si="3"/>
        <v>76076</v>
      </c>
      <c r="I23" s="20">
        <v>240</v>
      </c>
      <c r="J23" s="25">
        <f t="shared" si="4"/>
        <v>13440</v>
      </c>
      <c r="K23" s="26">
        <v>288</v>
      </c>
      <c r="L23" s="27">
        <f t="shared" si="5"/>
        <v>129024</v>
      </c>
      <c r="M23" s="26">
        <v>1246</v>
      </c>
      <c r="N23" s="25">
        <f t="shared" si="6"/>
        <v>88466</v>
      </c>
      <c r="O23" s="20">
        <v>260</v>
      </c>
      <c r="P23" s="25">
        <f t="shared" si="7"/>
        <v>131300</v>
      </c>
      <c r="Q23" s="30">
        <v>4299.85067992491</v>
      </c>
      <c r="R23" s="15">
        <f t="shared" si="8"/>
        <v>1212557.89173882</v>
      </c>
      <c r="S23" s="31">
        <v>2138</v>
      </c>
      <c r="T23" s="32">
        <f t="shared" si="9"/>
        <v>812440</v>
      </c>
      <c r="U23" s="33">
        <v>812</v>
      </c>
      <c r="V23" s="32">
        <f t="shared" si="10"/>
        <v>308560</v>
      </c>
      <c r="W23" s="32">
        <v>26</v>
      </c>
      <c r="X23" s="32">
        <f t="shared" si="11"/>
        <v>9880</v>
      </c>
      <c r="Y23" s="36">
        <v>195</v>
      </c>
      <c r="Z23" s="32">
        <f t="shared" si="12"/>
        <v>74100</v>
      </c>
      <c r="AA23" s="14">
        <v>19650</v>
      </c>
      <c r="AB23" s="14">
        <v>49350</v>
      </c>
      <c r="AC23" s="30">
        <v>4299.85067992491</v>
      </c>
      <c r="AD23" s="25">
        <f t="shared" si="13"/>
        <v>180593.728556846</v>
      </c>
      <c r="AE23" s="27">
        <f t="shared" si="22"/>
        <v>288</v>
      </c>
      <c r="AF23" s="25">
        <f t="shared" si="14"/>
        <v>72576</v>
      </c>
      <c r="AG23" s="25">
        <f t="shared" si="15"/>
        <v>15.037116764514</v>
      </c>
      <c r="AH23" s="25">
        <f t="shared" si="16"/>
        <v>3187.86875407697</v>
      </c>
      <c r="AI23" s="25">
        <f t="shared" si="17"/>
        <v>3138.89099634518</v>
      </c>
      <c r="AJ23" s="25">
        <f t="shared" si="18"/>
        <v>1560.74</v>
      </c>
      <c r="AK23" s="25">
        <f t="shared" si="19"/>
        <v>592.76</v>
      </c>
      <c r="AL23" s="40">
        <v>557</v>
      </c>
      <c r="AM23" s="25">
        <f t="shared" si="0"/>
        <v>175481.729890355</v>
      </c>
      <c r="AN23" s="41">
        <f t="shared" si="20"/>
        <v>3574666.7189401</v>
      </c>
    </row>
    <row r="24" s="4" customFormat="1" ht="27" customHeight="1" spans="1:40">
      <c r="A24" s="16" t="s">
        <v>57</v>
      </c>
      <c r="B24" s="16">
        <v>16677</v>
      </c>
      <c r="C24" s="20">
        <v>97</v>
      </c>
      <c r="D24" s="15">
        <f t="shared" si="1"/>
        <v>7504.65</v>
      </c>
      <c r="E24" s="15">
        <f t="shared" si="2"/>
        <v>68414.85</v>
      </c>
      <c r="F24" s="15">
        <v>72474</v>
      </c>
      <c r="G24" s="18">
        <f t="shared" si="21"/>
        <v>2027.3</v>
      </c>
      <c r="H24" s="15">
        <f t="shared" si="3"/>
        <v>28382.2</v>
      </c>
      <c r="I24" s="20">
        <v>87</v>
      </c>
      <c r="J24" s="25">
        <f t="shared" si="4"/>
        <v>4872</v>
      </c>
      <c r="K24" s="26">
        <v>286</v>
      </c>
      <c r="L24" s="27">
        <f t="shared" si="5"/>
        <v>128128</v>
      </c>
      <c r="M24" s="26">
        <v>428</v>
      </c>
      <c r="N24" s="25">
        <f t="shared" si="6"/>
        <v>30388</v>
      </c>
      <c r="O24" s="20">
        <v>97</v>
      </c>
      <c r="P24" s="25">
        <f t="shared" si="7"/>
        <v>48985</v>
      </c>
      <c r="Q24" s="34">
        <v>1897.51973572447</v>
      </c>
      <c r="R24" s="15">
        <f t="shared" si="8"/>
        <v>535100.565474301</v>
      </c>
      <c r="S24" s="31">
        <v>943</v>
      </c>
      <c r="T24" s="32">
        <f t="shared" si="9"/>
        <v>358340</v>
      </c>
      <c r="U24" s="33">
        <v>359</v>
      </c>
      <c r="V24" s="32">
        <f t="shared" si="10"/>
        <v>136420</v>
      </c>
      <c r="W24" s="32">
        <v>12</v>
      </c>
      <c r="X24" s="32">
        <f t="shared" si="11"/>
        <v>4560</v>
      </c>
      <c r="Y24" s="36">
        <v>79</v>
      </c>
      <c r="Z24" s="32">
        <f t="shared" si="12"/>
        <v>30020</v>
      </c>
      <c r="AA24" s="14">
        <v>19650</v>
      </c>
      <c r="AB24" s="14">
        <v>49350</v>
      </c>
      <c r="AC24" s="34">
        <v>1897.51973572447</v>
      </c>
      <c r="AD24" s="25">
        <f t="shared" si="13"/>
        <v>79695.8289004277</v>
      </c>
      <c r="AE24" s="27">
        <f t="shared" si="22"/>
        <v>286</v>
      </c>
      <c r="AF24" s="25">
        <f t="shared" si="14"/>
        <v>72072</v>
      </c>
      <c r="AG24" s="25">
        <f t="shared" si="15"/>
        <v>6.63598825831703</v>
      </c>
      <c r="AH24" s="25">
        <f t="shared" si="16"/>
        <v>1406.82951076321</v>
      </c>
      <c r="AI24" s="25">
        <f t="shared" si="17"/>
        <v>1385.18940707886</v>
      </c>
      <c r="AJ24" s="25">
        <f t="shared" si="18"/>
        <v>688.39</v>
      </c>
      <c r="AK24" s="25">
        <f t="shared" si="19"/>
        <v>262.07</v>
      </c>
      <c r="AL24" s="40">
        <v>212</v>
      </c>
      <c r="AM24" s="25">
        <f t="shared" si="0"/>
        <v>76429.4822123658</v>
      </c>
      <c r="AN24" s="41">
        <f t="shared" si="20"/>
        <v>1740128.75609786</v>
      </c>
    </row>
    <row r="25" s="4" customFormat="1" ht="27" customHeight="1" spans="1:40">
      <c r="A25" s="16" t="s">
        <v>58</v>
      </c>
      <c r="B25" s="16">
        <v>14275</v>
      </c>
      <c r="C25" s="19">
        <v>83</v>
      </c>
      <c r="D25" s="15">
        <f t="shared" si="1"/>
        <v>6423.75</v>
      </c>
      <c r="E25" s="15">
        <f t="shared" si="2"/>
        <v>58560.75</v>
      </c>
      <c r="F25" s="15">
        <v>72474</v>
      </c>
      <c r="G25" s="18">
        <f t="shared" si="21"/>
        <v>1734.7</v>
      </c>
      <c r="H25" s="15">
        <f t="shared" si="3"/>
        <v>24285.8</v>
      </c>
      <c r="I25" s="19">
        <v>73</v>
      </c>
      <c r="J25" s="25">
        <f t="shared" si="4"/>
        <v>4088</v>
      </c>
      <c r="K25" s="26">
        <v>105</v>
      </c>
      <c r="L25" s="27">
        <f t="shared" si="5"/>
        <v>47040</v>
      </c>
      <c r="M25" s="26">
        <v>357</v>
      </c>
      <c r="N25" s="25">
        <f t="shared" si="6"/>
        <v>25347</v>
      </c>
      <c r="O25" s="19">
        <v>83</v>
      </c>
      <c r="P25" s="25">
        <f t="shared" si="7"/>
        <v>41915</v>
      </c>
      <c r="Q25" s="34">
        <v>1624.29423418776</v>
      </c>
      <c r="R25" s="15">
        <f t="shared" si="8"/>
        <v>458050.974040948</v>
      </c>
      <c r="S25" s="31">
        <v>808</v>
      </c>
      <c r="T25" s="32">
        <f t="shared" si="9"/>
        <v>307040</v>
      </c>
      <c r="U25" s="33">
        <v>307</v>
      </c>
      <c r="V25" s="32">
        <f t="shared" si="10"/>
        <v>116660</v>
      </c>
      <c r="W25" s="32">
        <v>10</v>
      </c>
      <c r="X25" s="32">
        <f t="shared" si="11"/>
        <v>3800</v>
      </c>
      <c r="Y25" s="36">
        <v>66</v>
      </c>
      <c r="Z25" s="32">
        <f t="shared" si="12"/>
        <v>25080</v>
      </c>
      <c r="AA25" s="14">
        <v>19650</v>
      </c>
      <c r="AB25" s="14">
        <v>49350</v>
      </c>
      <c r="AC25" s="34">
        <v>1624.29423418776</v>
      </c>
      <c r="AD25" s="25">
        <f t="shared" si="13"/>
        <v>68220.3578358859</v>
      </c>
      <c r="AE25" s="27">
        <f t="shared" si="22"/>
        <v>105</v>
      </c>
      <c r="AF25" s="25">
        <f t="shared" si="14"/>
        <v>26460</v>
      </c>
      <c r="AG25" s="25">
        <f t="shared" si="15"/>
        <v>5.68020221787345</v>
      </c>
      <c r="AH25" s="25">
        <f t="shared" si="16"/>
        <v>1204.20287018917</v>
      </c>
      <c r="AI25" s="25">
        <f t="shared" si="17"/>
        <v>1185.73479095706</v>
      </c>
      <c r="AJ25" s="25">
        <f t="shared" si="18"/>
        <v>589.84</v>
      </c>
      <c r="AK25" s="25">
        <f t="shared" si="19"/>
        <v>224.11</v>
      </c>
      <c r="AL25" s="40">
        <v>849</v>
      </c>
      <c r="AM25" s="25">
        <f t="shared" si="0"/>
        <v>85460.5437287118</v>
      </c>
      <c r="AN25" s="41">
        <f t="shared" si="20"/>
        <v>1430886.62847573</v>
      </c>
    </row>
    <row r="26" s="4" customFormat="1" ht="27" customHeight="1" spans="1:40">
      <c r="A26" s="16" t="s">
        <v>59</v>
      </c>
      <c r="B26" s="16">
        <v>45149</v>
      </c>
      <c r="C26" s="20">
        <v>311</v>
      </c>
      <c r="D26" s="15">
        <f t="shared" si="1"/>
        <v>20317.05</v>
      </c>
      <c r="E26" s="15">
        <f t="shared" si="2"/>
        <v>185652.45</v>
      </c>
      <c r="F26" s="15">
        <v>72474</v>
      </c>
      <c r="G26" s="18">
        <f t="shared" si="21"/>
        <v>6499.9</v>
      </c>
      <c r="H26" s="15">
        <f t="shared" si="3"/>
        <v>90998.6</v>
      </c>
      <c r="I26" s="20">
        <v>291</v>
      </c>
      <c r="J26" s="25">
        <f t="shared" si="4"/>
        <v>16296</v>
      </c>
      <c r="K26" s="26">
        <v>890</v>
      </c>
      <c r="L26" s="27">
        <f t="shared" si="5"/>
        <v>398720</v>
      </c>
      <c r="M26" s="26">
        <v>1986</v>
      </c>
      <c r="N26" s="25">
        <f t="shared" si="6"/>
        <v>141006</v>
      </c>
      <c r="O26" s="20">
        <v>311</v>
      </c>
      <c r="P26" s="25">
        <f t="shared" si="7"/>
        <v>157055</v>
      </c>
      <c r="Q26" s="34">
        <v>5137.20983703533</v>
      </c>
      <c r="R26" s="15">
        <f t="shared" si="8"/>
        <v>1448693.17404396</v>
      </c>
      <c r="S26" s="31">
        <v>2554</v>
      </c>
      <c r="T26" s="32">
        <f t="shared" si="9"/>
        <v>970520</v>
      </c>
      <c r="U26" s="33">
        <v>970</v>
      </c>
      <c r="V26" s="32">
        <f t="shared" si="10"/>
        <v>368600</v>
      </c>
      <c r="W26" s="32">
        <v>30</v>
      </c>
      <c r="X26" s="32">
        <f t="shared" si="11"/>
        <v>11400</v>
      </c>
      <c r="Y26" s="36">
        <v>205</v>
      </c>
      <c r="Z26" s="32">
        <f t="shared" si="12"/>
        <v>77900</v>
      </c>
      <c r="AA26" s="14">
        <v>19650</v>
      </c>
      <c r="AB26" s="14">
        <v>49350</v>
      </c>
      <c r="AC26" s="34">
        <v>5137.20983703533</v>
      </c>
      <c r="AD26" s="25">
        <f t="shared" si="13"/>
        <v>215762.813155484</v>
      </c>
      <c r="AE26" s="27">
        <f t="shared" si="22"/>
        <v>890</v>
      </c>
      <c r="AF26" s="25">
        <f t="shared" si="14"/>
        <v>224280</v>
      </c>
      <c r="AG26" s="25">
        <f t="shared" si="15"/>
        <v>17.9653555120678</v>
      </c>
      <c r="AH26" s="25">
        <f t="shared" si="16"/>
        <v>3808.65536855838</v>
      </c>
      <c r="AI26" s="25">
        <f t="shared" si="17"/>
        <v>3750.16318103579</v>
      </c>
      <c r="AJ26" s="25">
        <f t="shared" si="18"/>
        <v>1864.42</v>
      </c>
      <c r="AK26" s="25">
        <f t="shared" si="19"/>
        <v>708.1</v>
      </c>
      <c r="AL26" s="40">
        <v>282</v>
      </c>
      <c r="AM26" s="25">
        <f t="shared" si="0"/>
        <v>198140.495431074</v>
      </c>
      <c r="AN26" s="41">
        <f t="shared" si="20"/>
        <v>4638907.18799908</v>
      </c>
    </row>
    <row r="27" s="4" customFormat="1" ht="27" customHeight="1" spans="1:40">
      <c r="A27" s="16" t="s">
        <v>60</v>
      </c>
      <c r="B27" s="16">
        <v>66860</v>
      </c>
      <c r="C27" s="17">
        <v>572</v>
      </c>
      <c r="D27" s="15">
        <f t="shared" si="1"/>
        <v>30087</v>
      </c>
      <c r="E27" s="15">
        <f t="shared" si="2"/>
        <v>275931</v>
      </c>
      <c r="F27" s="15">
        <v>72474</v>
      </c>
      <c r="G27" s="18">
        <f t="shared" si="21"/>
        <v>11954.8</v>
      </c>
      <c r="H27" s="15">
        <f t="shared" si="3"/>
        <v>167367.2</v>
      </c>
      <c r="I27" s="17">
        <v>532</v>
      </c>
      <c r="J27" s="25">
        <f t="shared" si="4"/>
        <v>29792</v>
      </c>
      <c r="K27" s="26">
        <v>1268</v>
      </c>
      <c r="L27" s="27">
        <f t="shared" si="5"/>
        <v>568064</v>
      </c>
      <c r="M27" s="26">
        <v>4018</v>
      </c>
      <c r="N27" s="25">
        <f t="shared" si="6"/>
        <v>285278</v>
      </c>
      <c r="O27" s="17">
        <v>572</v>
      </c>
      <c r="P27" s="25">
        <f t="shared" si="7"/>
        <v>288860</v>
      </c>
      <c r="Q27" s="34">
        <v>7607.64751376913</v>
      </c>
      <c r="R27" s="15">
        <f t="shared" si="8"/>
        <v>2145356.59888289</v>
      </c>
      <c r="S27" s="31">
        <v>3782</v>
      </c>
      <c r="T27" s="32">
        <f t="shared" si="9"/>
        <v>1437160</v>
      </c>
      <c r="U27" s="33">
        <v>1437</v>
      </c>
      <c r="V27" s="32">
        <f t="shared" si="10"/>
        <v>546060</v>
      </c>
      <c r="W27" s="32">
        <v>46</v>
      </c>
      <c r="X27" s="32">
        <f t="shared" si="11"/>
        <v>17480</v>
      </c>
      <c r="Y27" s="36">
        <v>342</v>
      </c>
      <c r="Z27" s="32">
        <f t="shared" si="12"/>
        <v>129960</v>
      </c>
      <c r="AA27" s="14">
        <v>19650</v>
      </c>
      <c r="AB27" s="14">
        <v>49350</v>
      </c>
      <c r="AC27" s="34">
        <v>7607.64751376913</v>
      </c>
      <c r="AD27" s="25">
        <f t="shared" si="13"/>
        <v>319521.195578303</v>
      </c>
      <c r="AE27" s="27">
        <f t="shared" si="22"/>
        <v>1268</v>
      </c>
      <c r="AF27" s="25">
        <f t="shared" si="14"/>
        <v>319536</v>
      </c>
      <c r="AG27" s="25">
        <f t="shared" si="15"/>
        <v>26.6044357469015</v>
      </c>
      <c r="AH27" s="25">
        <f t="shared" si="16"/>
        <v>5640.14037834312</v>
      </c>
      <c r="AI27" s="25">
        <f t="shared" si="17"/>
        <v>5553.58268505147</v>
      </c>
      <c r="AJ27" s="25">
        <f t="shared" si="18"/>
        <v>2760.86</v>
      </c>
      <c r="AK27" s="25">
        <f t="shared" si="19"/>
        <v>1049.01</v>
      </c>
      <c r="AL27" s="40">
        <v>587</v>
      </c>
      <c r="AM27" s="25">
        <f t="shared" si="0"/>
        <v>298513.580551544</v>
      </c>
      <c r="AN27" s="41">
        <f t="shared" si="20"/>
        <v>6958513.71539108</v>
      </c>
    </row>
    <row r="28" s="4" customFormat="1" ht="27" customHeight="1" spans="1:40">
      <c r="A28" s="16" t="s">
        <v>61</v>
      </c>
      <c r="B28" s="16">
        <v>102989</v>
      </c>
      <c r="C28" s="19">
        <v>720</v>
      </c>
      <c r="D28" s="15">
        <f t="shared" si="1"/>
        <v>46345.05</v>
      </c>
      <c r="E28" s="15">
        <f t="shared" si="2"/>
        <v>423585.45</v>
      </c>
      <c r="F28" s="15">
        <v>72474</v>
      </c>
      <c r="G28" s="18">
        <f t="shared" si="21"/>
        <v>15048</v>
      </c>
      <c r="H28" s="15">
        <f t="shared" si="3"/>
        <v>210672</v>
      </c>
      <c r="I28" s="19">
        <v>690</v>
      </c>
      <c r="J28" s="25">
        <f t="shared" si="4"/>
        <v>38640</v>
      </c>
      <c r="K28" s="26">
        <v>2156</v>
      </c>
      <c r="L28" s="27">
        <f t="shared" si="5"/>
        <v>965888</v>
      </c>
      <c r="M28" s="26">
        <v>5005</v>
      </c>
      <c r="N28" s="25">
        <f t="shared" si="6"/>
        <v>355355</v>
      </c>
      <c r="O28" s="19">
        <v>720</v>
      </c>
      <c r="P28" s="25">
        <f t="shared" si="7"/>
        <v>363600</v>
      </c>
      <c r="Q28" s="34">
        <v>11718.4649343845</v>
      </c>
      <c r="R28" s="15">
        <f t="shared" si="8"/>
        <v>3304607.11149643</v>
      </c>
      <c r="S28" s="31">
        <v>5825</v>
      </c>
      <c r="T28" s="32">
        <f t="shared" si="9"/>
        <v>2213500</v>
      </c>
      <c r="U28" s="33">
        <v>2213</v>
      </c>
      <c r="V28" s="32">
        <f t="shared" si="10"/>
        <v>840940</v>
      </c>
      <c r="W28" s="32">
        <v>71</v>
      </c>
      <c r="X28" s="32">
        <f t="shared" si="11"/>
        <v>26980</v>
      </c>
      <c r="Y28" s="36">
        <v>473</v>
      </c>
      <c r="Z28" s="32">
        <f t="shared" si="12"/>
        <v>179740</v>
      </c>
      <c r="AA28" s="14">
        <v>19650</v>
      </c>
      <c r="AB28" s="14">
        <v>49350</v>
      </c>
      <c r="AC28" s="34">
        <v>11718.4649343845</v>
      </c>
      <c r="AD28" s="25">
        <f t="shared" si="13"/>
        <v>492175.527244149</v>
      </c>
      <c r="AE28" s="27">
        <f t="shared" si="22"/>
        <v>2156</v>
      </c>
      <c r="AF28" s="25">
        <f t="shared" si="14"/>
        <v>543312</v>
      </c>
      <c r="AG28" s="25">
        <f t="shared" si="15"/>
        <v>40.9806196999348</v>
      </c>
      <c r="AH28" s="25">
        <f t="shared" si="16"/>
        <v>8687.89137638617</v>
      </c>
      <c r="AI28" s="25">
        <f t="shared" si="17"/>
        <v>8554.47940210069</v>
      </c>
      <c r="AJ28" s="25">
        <f t="shared" si="18"/>
        <v>4252.25</v>
      </c>
      <c r="AK28" s="25">
        <f t="shared" si="19"/>
        <v>1615.49</v>
      </c>
      <c r="AL28" s="40">
        <v>334</v>
      </c>
      <c r="AM28" s="25">
        <f t="shared" si="0"/>
        <v>442686.582063021</v>
      </c>
      <c r="AN28" s="41">
        <f t="shared" si="20"/>
        <v>10524863.56218</v>
      </c>
    </row>
    <row r="29" s="4" customFormat="1" ht="27" customHeight="1" spans="1:40">
      <c r="A29" s="16" t="s">
        <v>62</v>
      </c>
      <c r="B29" s="16">
        <v>113439</v>
      </c>
      <c r="C29" s="19">
        <v>781</v>
      </c>
      <c r="D29" s="15">
        <f t="shared" si="1"/>
        <v>51047.55</v>
      </c>
      <c r="E29" s="15">
        <f t="shared" si="2"/>
        <v>466456.95</v>
      </c>
      <c r="F29" s="15">
        <v>72474</v>
      </c>
      <c r="G29" s="18">
        <f t="shared" si="21"/>
        <v>16322.9</v>
      </c>
      <c r="H29" s="15">
        <f t="shared" si="3"/>
        <v>228520.6</v>
      </c>
      <c r="I29" s="19">
        <v>741</v>
      </c>
      <c r="J29" s="25">
        <f t="shared" si="4"/>
        <v>41496</v>
      </c>
      <c r="K29" s="26">
        <v>2481</v>
      </c>
      <c r="L29" s="27">
        <f t="shared" si="5"/>
        <v>1111488</v>
      </c>
      <c r="M29" s="26">
        <v>6019</v>
      </c>
      <c r="N29" s="25">
        <f t="shared" si="6"/>
        <v>427349</v>
      </c>
      <c r="O29" s="19">
        <v>781</v>
      </c>
      <c r="P29" s="25">
        <f t="shared" si="7"/>
        <v>394405</v>
      </c>
      <c r="Q29" s="34">
        <v>12907.5377538071</v>
      </c>
      <c r="R29" s="15">
        <f t="shared" si="8"/>
        <v>3639925.6465736</v>
      </c>
      <c r="S29" s="31">
        <v>6416</v>
      </c>
      <c r="T29" s="32">
        <f t="shared" si="9"/>
        <v>2438080</v>
      </c>
      <c r="U29" s="33">
        <v>2438</v>
      </c>
      <c r="V29" s="32">
        <f t="shared" si="10"/>
        <v>926440</v>
      </c>
      <c r="W29" s="32">
        <v>79</v>
      </c>
      <c r="X29" s="32">
        <f t="shared" si="11"/>
        <v>30020</v>
      </c>
      <c r="Y29" s="36">
        <v>515</v>
      </c>
      <c r="Z29" s="32">
        <f t="shared" si="12"/>
        <v>195700</v>
      </c>
      <c r="AA29" s="14">
        <v>19650</v>
      </c>
      <c r="AB29" s="14">
        <v>49350</v>
      </c>
      <c r="AC29" s="34">
        <v>12907.5377538071</v>
      </c>
      <c r="AD29" s="25">
        <f t="shared" si="13"/>
        <v>542116.585659898</v>
      </c>
      <c r="AE29" s="27">
        <f t="shared" si="22"/>
        <v>2481</v>
      </c>
      <c r="AF29" s="25">
        <f t="shared" si="14"/>
        <v>625212</v>
      </c>
      <c r="AG29" s="25">
        <f t="shared" si="15"/>
        <v>45.1388062622309</v>
      </c>
      <c r="AH29" s="25">
        <f t="shared" si="16"/>
        <v>9569.42692759295</v>
      </c>
      <c r="AI29" s="25">
        <f t="shared" si="17"/>
        <v>9422.50256027919</v>
      </c>
      <c r="AJ29" s="25">
        <f t="shared" si="18"/>
        <v>4683.68</v>
      </c>
      <c r="AK29" s="25">
        <f t="shared" si="19"/>
        <v>1779.74</v>
      </c>
      <c r="AL29" s="40">
        <v>1045</v>
      </c>
      <c r="AM29" s="25">
        <f t="shared" si="0"/>
        <v>507927.676808376</v>
      </c>
      <c r="AN29" s="41">
        <f t="shared" si="20"/>
        <v>11696160.8859695</v>
      </c>
    </row>
    <row r="30" s="4" customFormat="1" ht="27" customHeight="1" spans="1:40">
      <c r="A30" s="16" t="s">
        <v>63</v>
      </c>
      <c r="B30" s="16">
        <v>73008</v>
      </c>
      <c r="C30" s="19">
        <v>502</v>
      </c>
      <c r="D30" s="15">
        <f t="shared" si="1"/>
        <v>32853.6</v>
      </c>
      <c r="E30" s="15">
        <f t="shared" si="2"/>
        <v>300200.4</v>
      </c>
      <c r="F30" s="15">
        <v>72474</v>
      </c>
      <c r="G30" s="18">
        <f t="shared" si="21"/>
        <v>10491.8</v>
      </c>
      <c r="H30" s="15">
        <f t="shared" si="3"/>
        <v>146885.2</v>
      </c>
      <c r="I30" s="19">
        <v>472</v>
      </c>
      <c r="J30" s="25">
        <f t="shared" si="4"/>
        <v>26432</v>
      </c>
      <c r="K30" s="26">
        <v>1307</v>
      </c>
      <c r="L30" s="27">
        <f t="shared" si="5"/>
        <v>585536</v>
      </c>
      <c r="M30" s="26">
        <v>3219</v>
      </c>
      <c r="N30" s="25">
        <f t="shared" si="6"/>
        <v>228549</v>
      </c>
      <c r="O30" s="19">
        <v>502</v>
      </c>
      <c r="P30" s="25">
        <f t="shared" si="7"/>
        <v>253510</v>
      </c>
      <c r="Q30" s="34">
        <v>8307.08198137731</v>
      </c>
      <c r="R30" s="15">
        <f t="shared" si="8"/>
        <v>2342597.1187484</v>
      </c>
      <c r="S30" s="31">
        <v>4130</v>
      </c>
      <c r="T30" s="32">
        <f t="shared" si="9"/>
        <v>1569400</v>
      </c>
      <c r="U30" s="33">
        <v>1569</v>
      </c>
      <c r="V30" s="32">
        <f t="shared" si="10"/>
        <v>596220</v>
      </c>
      <c r="W30" s="32">
        <v>50</v>
      </c>
      <c r="X30" s="32">
        <f t="shared" si="11"/>
        <v>19000</v>
      </c>
      <c r="Y30" s="36">
        <v>427</v>
      </c>
      <c r="Z30" s="32">
        <f t="shared" si="12"/>
        <v>162260</v>
      </c>
      <c r="AA30" s="14">
        <v>19650</v>
      </c>
      <c r="AB30" s="14">
        <v>49350</v>
      </c>
      <c r="AC30" s="34">
        <v>8307.08198137731</v>
      </c>
      <c r="AD30" s="25">
        <f t="shared" si="13"/>
        <v>348897.443217847</v>
      </c>
      <c r="AE30" s="27">
        <f t="shared" si="22"/>
        <v>1307</v>
      </c>
      <c r="AF30" s="25">
        <f t="shared" si="14"/>
        <v>329364</v>
      </c>
      <c r="AG30" s="25">
        <f t="shared" si="15"/>
        <v>29.0508023483366</v>
      </c>
      <c r="AH30" s="25">
        <f t="shared" si="16"/>
        <v>6158.77009784736</v>
      </c>
      <c r="AI30" s="25">
        <f t="shared" si="17"/>
        <v>6064.16984640543</v>
      </c>
      <c r="AJ30" s="25">
        <f t="shared" si="18"/>
        <v>3014.9</v>
      </c>
      <c r="AK30" s="25">
        <f t="shared" si="19"/>
        <v>1145.37</v>
      </c>
      <c r="AL30" s="40">
        <v>428</v>
      </c>
      <c r="AM30" s="25">
        <f t="shared" si="0"/>
        <v>319573.195392163</v>
      </c>
      <c r="AN30" s="41">
        <f t="shared" si="20"/>
        <v>7357057.12745626</v>
      </c>
    </row>
    <row r="31" s="4" customFormat="1" ht="27" customHeight="1" spans="1:42">
      <c r="A31" s="21" t="s">
        <v>64</v>
      </c>
      <c r="B31" s="16">
        <v>1531000</v>
      </c>
      <c r="C31" s="19">
        <f>SUM(C5:C25)</f>
        <v>7918</v>
      </c>
      <c r="D31" s="16">
        <f t="shared" ref="D31:P31" si="23">SUM(D5:D30)</f>
        <v>688950</v>
      </c>
      <c r="E31" s="16">
        <f t="shared" si="23"/>
        <v>6297786</v>
      </c>
      <c r="F31" s="16">
        <f t="shared" si="23"/>
        <v>1884324</v>
      </c>
      <c r="G31" s="16">
        <f t="shared" si="23"/>
        <v>225803.6</v>
      </c>
      <c r="H31" s="16">
        <f t="shared" si="23"/>
        <v>3161250.4</v>
      </c>
      <c r="I31" s="19">
        <f t="shared" si="23"/>
        <v>10154</v>
      </c>
      <c r="J31" s="16">
        <f t="shared" si="23"/>
        <v>568624</v>
      </c>
      <c r="K31" s="19">
        <f t="shared" si="23"/>
        <v>25094</v>
      </c>
      <c r="L31" s="16">
        <f t="shared" si="23"/>
        <v>11242112</v>
      </c>
      <c r="M31" s="26">
        <f t="shared" si="23"/>
        <v>69027</v>
      </c>
      <c r="N31" s="16">
        <f t="shared" si="23"/>
        <v>4900917</v>
      </c>
      <c r="O31" s="19">
        <f t="shared" si="23"/>
        <v>10804</v>
      </c>
      <c r="P31" s="16">
        <f t="shared" si="23"/>
        <v>5456020</v>
      </c>
      <c r="Q31" s="30">
        <v>174201.807465619</v>
      </c>
      <c r="R31" s="16">
        <f>SUM(R5:R30)</f>
        <v>49125146.6048973</v>
      </c>
      <c r="S31" s="16">
        <v>86600</v>
      </c>
      <c r="T31" s="16">
        <f>SUM(T5:T30)</f>
        <v>32908000</v>
      </c>
      <c r="U31" s="16">
        <v>32900</v>
      </c>
      <c r="V31" s="16">
        <f>SUM(V5:V30)</f>
        <v>12502380</v>
      </c>
      <c r="W31" s="16">
        <v>1061</v>
      </c>
      <c r="X31" s="16">
        <f>SUM(X5:X30)</f>
        <v>403180</v>
      </c>
      <c r="Y31" s="16">
        <f>SUM(Y5:Y30)</f>
        <v>7262</v>
      </c>
      <c r="Z31" s="16">
        <f>SUM(Z5:Z30)</f>
        <v>2759560</v>
      </c>
      <c r="AA31" s="16">
        <f>SUM(AA5:AA30)</f>
        <v>510900</v>
      </c>
      <c r="AB31" s="16">
        <f>SUM(AB5:AB30)</f>
        <v>1283100</v>
      </c>
      <c r="AC31" s="30">
        <v>174201.807465619</v>
      </c>
      <c r="AD31" s="16">
        <f>SUM(AD5:AD30)</f>
        <v>7316511.19647406</v>
      </c>
      <c r="AE31" s="16">
        <f>SUM(AE5:AE30)</f>
        <v>25094</v>
      </c>
      <c r="AF31" s="16">
        <f>SUM(AF5:AF30)</f>
        <v>6323688</v>
      </c>
      <c r="AG31" s="16">
        <v>610</v>
      </c>
      <c r="AH31" s="16">
        <f>SUM(AH5:AH30)</f>
        <v>129151.28506197</v>
      </c>
      <c r="AI31" s="25">
        <f t="shared" si="17"/>
        <v>127167.319449902</v>
      </c>
      <c r="AJ31" s="25">
        <f t="shared" si="18"/>
        <v>63218</v>
      </c>
      <c r="AK31" s="25">
        <f t="shared" si="19"/>
        <v>24017</v>
      </c>
      <c r="AL31" s="16">
        <f>SUM(AL5:AL30)</f>
        <v>10776</v>
      </c>
      <c r="AM31" s="16">
        <f>SUM(AM5:AM30)</f>
        <v>6755389.88101862</v>
      </c>
      <c r="AN31" s="41">
        <v>141124860</v>
      </c>
      <c r="AP31" s="42"/>
    </row>
    <row r="32" s="5" customFormat="1" ht="82" customHeight="1" spans="1:40">
      <c r="A32" s="22" t="s">
        <v>65</v>
      </c>
      <c r="B32" s="22"/>
      <c r="C32" s="23"/>
      <c r="D32" s="23"/>
      <c r="E32" s="23"/>
      <c r="F32" s="22"/>
      <c r="G32" s="23"/>
      <c r="H32" s="23"/>
      <c r="I32" s="22"/>
      <c r="J32" s="23"/>
      <c r="K32" s="23"/>
      <c r="L32" s="23"/>
      <c r="M32" s="23"/>
      <c r="N32" s="23"/>
      <c r="O32" s="22"/>
      <c r="P32" s="23"/>
      <c r="Q32" s="23"/>
      <c r="R32" s="23"/>
      <c r="S32" s="35"/>
      <c r="T32" s="23"/>
      <c r="U32" s="23"/>
      <c r="V32" s="23"/>
      <c r="W32" s="23"/>
      <c r="X32" s="23"/>
      <c r="Y32" s="23"/>
      <c r="Z32" s="23"/>
      <c r="AA32" s="23"/>
      <c r="AB32" s="22"/>
      <c r="AC32" s="22"/>
      <c r="AD32" s="23"/>
      <c r="AE32" s="23"/>
      <c r="AF32" s="23"/>
      <c r="AG32" s="23"/>
      <c r="AH32" s="23"/>
      <c r="AI32" s="22"/>
      <c r="AJ32" s="22"/>
      <c r="AK32" s="22"/>
      <c r="AL32" s="22"/>
      <c r="AM32" s="22"/>
      <c r="AN32" s="22"/>
    </row>
    <row r="33" s="5" customFormat="1" customHeight="1" spans="3:37">
      <c r="C33" s="6"/>
      <c r="D33" s="6"/>
      <c r="E33" s="6"/>
      <c r="G33" s="6"/>
      <c r="H33" s="6"/>
      <c r="J33" s="6"/>
      <c r="K33" s="6"/>
      <c r="L33" s="6"/>
      <c r="M33" s="6"/>
      <c r="N33" s="6"/>
      <c r="P33" s="6"/>
      <c r="Q33" s="6"/>
      <c r="R33" s="6"/>
      <c r="S33" s="7"/>
      <c r="T33" s="6"/>
      <c r="U33" s="6"/>
      <c r="V33" s="6"/>
      <c r="W33" s="6"/>
      <c r="X33" s="6"/>
      <c r="Y33" s="6"/>
      <c r="Z33" s="6"/>
      <c r="AA33" s="6"/>
      <c r="AD33" s="6"/>
      <c r="AE33" s="6"/>
      <c r="AF33" s="6"/>
      <c r="AG33" s="6"/>
      <c r="AH33" s="6"/>
      <c r="AJ33" s="8"/>
      <c r="AK33" s="8"/>
    </row>
    <row r="34" s="5" customFormat="1" customHeight="1" spans="3:37">
      <c r="C34" s="6"/>
      <c r="D34" s="6"/>
      <c r="E34" s="6"/>
      <c r="G34" s="6"/>
      <c r="H34" s="6"/>
      <c r="J34" s="6"/>
      <c r="K34" s="6"/>
      <c r="L34" s="6"/>
      <c r="M34" s="6"/>
      <c r="N34" s="6"/>
      <c r="P34" s="6"/>
      <c r="Q34" s="6"/>
      <c r="R34" s="6"/>
      <c r="S34" s="7"/>
      <c r="T34" s="6"/>
      <c r="U34" s="6"/>
      <c r="V34" s="6"/>
      <c r="W34" s="6"/>
      <c r="X34" s="6"/>
      <c r="Y34" s="6"/>
      <c r="Z34" s="6"/>
      <c r="AA34" s="6"/>
      <c r="AD34" s="6"/>
      <c r="AE34" s="6"/>
      <c r="AF34" s="6"/>
      <c r="AG34" s="6"/>
      <c r="AH34" s="6"/>
      <c r="AJ34" s="8"/>
      <c r="AK34" s="8"/>
    </row>
    <row r="35" s="5" customFormat="1" customHeight="1" spans="3:37">
      <c r="C35" s="6"/>
      <c r="D35" s="6"/>
      <c r="E35" s="6"/>
      <c r="G35" s="6"/>
      <c r="H35" s="6"/>
      <c r="J35" s="6"/>
      <c r="K35" s="6"/>
      <c r="L35" s="6"/>
      <c r="M35" s="6"/>
      <c r="N35" s="6"/>
      <c r="P35" s="6"/>
      <c r="Q35" s="6"/>
      <c r="R35" s="6"/>
      <c r="S35" s="7"/>
      <c r="T35" s="6"/>
      <c r="U35" s="6"/>
      <c r="V35" s="6"/>
      <c r="W35" s="6"/>
      <c r="X35" s="6"/>
      <c r="Y35" s="6"/>
      <c r="Z35" s="6"/>
      <c r="AA35" s="6"/>
      <c r="AD35" s="6"/>
      <c r="AE35" s="6"/>
      <c r="AF35" s="6"/>
      <c r="AG35" s="6"/>
      <c r="AH35" s="6"/>
      <c r="AJ35" s="8"/>
      <c r="AK35" s="8"/>
    </row>
    <row r="36" s="5" customFormat="1" customHeight="1" spans="3:37">
      <c r="C36" s="6"/>
      <c r="D36" s="6"/>
      <c r="E36" s="6"/>
      <c r="G36" s="6"/>
      <c r="H36" s="6"/>
      <c r="J36" s="6"/>
      <c r="K36" s="6"/>
      <c r="L36" s="6"/>
      <c r="M36" s="6"/>
      <c r="N36" s="6"/>
      <c r="P36" s="6"/>
      <c r="Q36" s="6"/>
      <c r="R36" s="6"/>
      <c r="S36" s="7"/>
      <c r="T36" s="6"/>
      <c r="U36" s="6"/>
      <c r="V36" s="6"/>
      <c r="W36" s="6"/>
      <c r="X36" s="6"/>
      <c r="Y36" s="6"/>
      <c r="Z36" s="6"/>
      <c r="AA36" s="6"/>
      <c r="AD36" s="6"/>
      <c r="AE36" s="6"/>
      <c r="AF36" s="6"/>
      <c r="AG36" s="6"/>
      <c r="AH36" s="6"/>
      <c r="AJ36" s="8"/>
      <c r="AK36" s="8"/>
    </row>
    <row r="37" s="5" customFormat="1" customHeight="1" spans="3:37">
      <c r="C37" s="6"/>
      <c r="D37" s="6"/>
      <c r="E37" s="6"/>
      <c r="G37" s="6"/>
      <c r="H37" s="6"/>
      <c r="J37" s="6"/>
      <c r="K37" s="6"/>
      <c r="L37" s="6"/>
      <c r="M37" s="6"/>
      <c r="N37" s="6"/>
      <c r="P37" s="6"/>
      <c r="Q37" s="6"/>
      <c r="R37" s="6"/>
      <c r="S37" s="7"/>
      <c r="T37" s="6"/>
      <c r="U37" s="6"/>
      <c r="V37" s="6"/>
      <c r="W37" s="6"/>
      <c r="X37" s="6"/>
      <c r="Y37" s="6"/>
      <c r="Z37" s="6"/>
      <c r="AA37" s="6"/>
      <c r="AD37" s="6"/>
      <c r="AE37" s="6"/>
      <c r="AF37" s="6"/>
      <c r="AG37" s="6"/>
      <c r="AH37" s="6"/>
      <c r="AJ37" s="8"/>
      <c r="AK37" s="8"/>
    </row>
    <row r="38" s="5" customFormat="1" customHeight="1" spans="3:37">
      <c r="C38" s="6"/>
      <c r="D38" s="6"/>
      <c r="E38" s="6"/>
      <c r="G38" s="6"/>
      <c r="H38" s="6"/>
      <c r="J38" s="6"/>
      <c r="K38" s="6"/>
      <c r="L38" s="6"/>
      <c r="M38" s="6"/>
      <c r="N38" s="6"/>
      <c r="P38" s="6"/>
      <c r="Q38" s="6"/>
      <c r="R38" s="6"/>
      <c r="S38" s="7"/>
      <c r="T38" s="6"/>
      <c r="U38" s="6"/>
      <c r="V38" s="6"/>
      <c r="W38" s="6"/>
      <c r="X38" s="6"/>
      <c r="Y38" s="6"/>
      <c r="Z38" s="6"/>
      <c r="AA38" s="6"/>
      <c r="AD38" s="6"/>
      <c r="AE38" s="6"/>
      <c r="AF38" s="6"/>
      <c r="AG38" s="6"/>
      <c r="AH38" s="6"/>
      <c r="AJ38" s="8"/>
      <c r="AK38" s="8"/>
    </row>
    <row r="39" s="5" customFormat="1" customHeight="1" spans="3:37">
      <c r="C39" s="6"/>
      <c r="D39" s="6"/>
      <c r="E39" s="6"/>
      <c r="G39" s="6"/>
      <c r="H39" s="6"/>
      <c r="J39" s="6"/>
      <c r="K39" s="6"/>
      <c r="L39" s="6"/>
      <c r="M39" s="6"/>
      <c r="N39" s="6"/>
      <c r="P39" s="6"/>
      <c r="Q39" s="6"/>
      <c r="R39" s="6"/>
      <c r="S39" s="7"/>
      <c r="T39" s="6"/>
      <c r="U39" s="6"/>
      <c r="V39" s="6"/>
      <c r="W39" s="6"/>
      <c r="X39" s="6"/>
      <c r="Y39" s="6"/>
      <c r="Z39" s="6"/>
      <c r="AA39" s="6"/>
      <c r="AD39" s="6"/>
      <c r="AE39" s="6"/>
      <c r="AF39" s="6"/>
      <c r="AG39" s="6"/>
      <c r="AH39" s="6"/>
      <c r="AJ39" s="8"/>
      <c r="AK39" s="8"/>
    </row>
    <row r="40" s="5" customFormat="1" customHeight="1" spans="3:37">
      <c r="C40" s="6"/>
      <c r="D40" s="6"/>
      <c r="E40" s="6"/>
      <c r="G40" s="6"/>
      <c r="H40" s="6"/>
      <c r="J40" s="6"/>
      <c r="K40" s="6"/>
      <c r="L40" s="6"/>
      <c r="M40" s="6"/>
      <c r="N40" s="6"/>
      <c r="P40" s="6"/>
      <c r="Q40" s="6"/>
      <c r="R40" s="6"/>
      <c r="S40" s="7"/>
      <c r="T40" s="6"/>
      <c r="U40" s="6"/>
      <c r="V40" s="6"/>
      <c r="W40" s="6"/>
      <c r="X40" s="6"/>
      <c r="Y40" s="6"/>
      <c r="Z40" s="6"/>
      <c r="AA40" s="6"/>
      <c r="AD40" s="6"/>
      <c r="AE40" s="6"/>
      <c r="AF40" s="6"/>
      <c r="AG40" s="6"/>
      <c r="AH40" s="6"/>
      <c r="AJ40" s="8"/>
      <c r="AK40" s="8"/>
    </row>
    <row r="41" s="5" customFormat="1" customHeight="1" spans="3:37">
      <c r="C41" s="6"/>
      <c r="D41" s="6"/>
      <c r="E41" s="6"/>
      <c r="G41" s="6"/>
      <c r="H41" s="6"/>
      <c r="J41" s="6"/>
      <c r="K41" s="6"/>
      <c r="L41" s="6"/>
      <c r="M41" s="6"/>
      <c r="N41" s="6"/>
      <c r="P41" s="6"/>
      <c r="Q41" s="6"/>
      <c r="R41" s="6"/>
      <c r="S41" s="7"/>
      <c r="T41" s="6"/>
      <c r="U41" s="6"/>
      <c r="V41" s="6"/>
      <c r="W41" s="6"/>
      <c r="X41" s="6"/>
      <c r="Y41" s="6"/>
      <c r="Z41" s="6"/>
      <c r="AA41" s="6"/>
      <c r="AD41" s="6"/>
      <c r="AE41" s="6"/>
      <c r="AF41" s="6"/>
      <c r="AG41" s="6"/>
      <c r="AH41" s="6"/>
      <c r="AJ41" s="8"/>
      <c r="AK41" s="8"/>
    </row>
    <row r="42" s="5" customFormat="1" customHeight="1" spans="3:37">
      <c r="C42" s="6"/>
      <c r="D42" s="6"/>
      <c r="E42" s="6"/>
      <c r="G42" s="6"/>
      <c r="H42" s="6"/>
      <c r="J42" s="6"/>
      <c r="K42" s="6"/>
      <c r="L42" s="6"/>
      <c r="M42" s="6"/>
      <c r="N42" s="6"/>
      <c r="P42" s="6"/>
      <c r="Q42" s="6"/>
      <c r="R42" s="6"/>
      <c r="S42" s="7"/>
      <c r="T42" s="6"/>
      <c r="U42" s="6"/>
      <c r="V42" s="6"/>
      <c r="W42" s="6"/>
      <c r="X42" s="6"/>
      <c r="Y42" s="6"/>
      <c r="Z42" s="6"/>
      <c r="AA42" s="6"/>
      <c r="AD42" s="6"/>
      <c r="AE42" s="6"/>
      <c r="AF42" s="6"/>
      <c r="AG42" s="6"/>
      <c r="AH42" s="6"/>
      <c r="AJ42" s="8"/>
      <c r="AK42" s="8"/>
    </row>
    <row r="43" s="5" customFormat="1" customHeight="1" spans="3:37">
      <c r="C43" s="6"/>
      <c r="D43" s="6"/>
      <c r="E43" s="6"/>
      <c r="G43" s="6"/>
      <c r="H43" s="6"/>
      <c r="J43" s="6"/>
      <c r="K43" s="6"/>
      <c r="L43" s="6"/>
      <c r="M43" s="6"/>
      <c r="N43" s="6"/>
      <c r="P43" s="6"/>
      <c r="Q43" s="6"/>
      <c r="R43" s="6"/>
      <c r="S43" s="7"/>
      <c r="T43" s="6"/>
      <c r="U43" s="6"/>
      <c r="V43" s="6"/>
      <c r="W43" s="6"/>
      <c r="X43" s="6"/>
      <c r="Y43" s="6"/>
      <c r="Z43" s="6"/>
      <c r="AA43" s="6"/>
      <c r="AD43" s="6"/>
      <c r="AE43" s="6"/>
      <c r="AF43" s="6"/>
      <c r="AG43" s="6"/>
      <c r="AH43" s="6"/>
      <c r="AJ43" s="8"/>
      <c r="AK43" s="8"/>
    </row>
    <row r="44" s="5" customFormat="1" customHeight="1" spans="3:37">
      <c r="C44" s="6"/>
      <c r="D44" s="6"/>
      <c r="E44" s="6"/>
      <c r="G44" s="6"/>
      <c r="H44" s="6"/>
      <c r="J44" s="6"/>
      <c r="K44" s="6"/>
      <c r="L44" s="6"/>
      <c r="M44" s="6"/>
      <c r="N44" s="6"/>
      <c r="P44" s="6"/>
      <c r="Q44" s="6"/>
      <c r="R44" s="6"/>
      <c r="S44" s="7"/>
      <c r="T44" s="6"/>
      <c r="U44" s="6"/>
      <c r="V44" s="6"/>
      <c r="W44" s="6"/>
      <c r="X44" s="6"/>
      <c r="Y44" s="6"/>
      <c r="Z44" s="6"/>
      <c r="AA44" s="6"/>
      <c r="AD44" s="6"/>
      <c r="AE44" s="6"/>
      <c r="AF44" s="6"/>
      <c r="AG44" s="6"/>
      <c r="AH44" s="6"/>
      <c r="AJ44" s="8"/>
      <c r="AK44" s="8"/>
    </row>
    <row r="45" s="5" customFormat="1" customHeight="1" spans="3:37">
      <c r="C45" s="6"/>
      <c r="D45" s="6"/>
      <c r="E45" s="6"/>
      <c r="G45" s="6"/>
      <c r="H45" s="6"/>
      <c r="J45" s="6"/>
      <c r="K45" s="6"/>
      <c r="L45" s="6"/>
      <c r="M45" s="6"/>
      <c r="N45" s="6"/>
      <c r="P45" s="6"/>
      <c r="Q45" s="6"/>
      <c r="R45" s="6"/>
      <c r="S45" s="7"/>
      <c r="T45" s="6"/>
      <c r="U45" s="6"/>
      <c r="V45" s="6"/>
      <c r="W45" s="6"/>
      <c r="X45" s="6"/>
      <c r="Y45" s="6"/>
      <c r="Z45" s="6"/>
      <c r="AA45" s="6"/>
      <c r="AD45" s="6"/>
      <c r="AE45" s="6"/>
      <c r="AF45" s="6"/>
      <c r="AG45" s="6"/>
      <c r="AH45" s="6"/>
      <c r="AJ45" s="8"/>
      <c r="AK45" s="8"/>
    </row>
    <row r="46" s="5" customFormat="1" customHeight="1" spans="3:37">
      <c r="C46" s="6"/>
      <c r="D46" s="6"/>
      <c r="E46" s="6"/>
      <c r="G46" s="6"/>
      <c r="H46" s="6"/>
      <c r="J46" s="6"/>
      <c r="K46" s="6"/>
      <c r="L46" s="6"/>
      <c r="M46" s="6"/>
      <c r="N46" s="6"/>
      <c r="P46" s="6"/>
      <c r="Q46" s="6"/>
      <c r="R46" s="6"/>
      <c r="S46" s="7"/>
      <c r="T46" s="6"/>
      <c r="U46" s="6"/>
      <c r="V46" s="6"/>
      <c r="W46" s="6"/>
      <c r="X46" s="6"/>
      <c r="Y46" s="6"/>
      <c r="Z46" s="6"/>
      <c r="AA46" s="6"/>
      <c r="AD46" s="6"/>
      <c r="AE46" s="6"/>
      <c r="AF46" s="6"/>
      <c r="AG46" s="6"/>
      <c r="AH46" s="6"/>
      <c r="AJ46" s="8"/>
      <c r="AK46" s="8"/>
    </row>
    <row r="47" s="5" customFormat="1" customHeight="1" spans="3:37">
      <c r="C47" s="6"/>
      <c r="D47" s="6"/>
      <c r="E47" s="6"/>
      <c r="G47" s="6"/>
      <c r="H47" s="6"/>
      <c r="J47" s="6"/>
      <c r="K47" s="6"/>
      <c r="L47" s="6"/>
      <c r="M47" s="6"/>
      <c r="N47" s="6"/>
      <c r="P47" s="6"/>
      <c r="Q47" s="6"/>
      <c r="R47" s="6"/>
      <c r="S47" s="7"/>
      <c r="T47" s="6"/>
      <c r="U47" s="6"/>
      <c r="V47" s="6"/>
      <c r="W47" s="6"/>
      <c r="X47" s="6"/>
      <c r="Y47" s="6"/>
      <c r="Z47" s="6"/>
      <c r="AA47" s="6"/>
      <c r="AD47" s="6"/>
      <c r="AE47" s="6"/>
      <c r="AF47" s="6"/>
      <c r="AG47" s="6"/>
      <c r="AH47" s="6"/>
      <c r="AJ47" s="8"/>
      <c r="AK47" s="8"/>
    </row>
    <row r="48" s="5" customFormat="1" customHeight="1" spans="3:37">
      <c r="C48" s="6"/>
      <c r="D48" s="6"/>
      <c r="E48" s="6"/>
      <c r="G48" s="6"/>
      <c r="H48" s="6"/>
      <c r="J48" s="6"/>
      <c r="K48" s="6"/>
      <c r="L48" s="6"/>
      <c r="M48" s="6"/>
      <c r="N48" s="6"/>
      <c r="P48" s="6"/>
      <c r="Q48" s="6"/>
      <c r="R48" s="6"/>
      <c r="S48" s="7"/>
      <c r="T48" s="6"/>
      <c r="U48" s="6"/>
      <c r="V48" s="6"/>
      <c r="W48" s="6"/>
      <c r="X48" s="6"/>
      <c r="Y48" s="6"/>
      <c r="Z48" s="6"/>
      <c r="AA48" s="6"/>
      <c r="AD48" s="6"/>
      <c r="AE48" s="6"/>
      <c r="AF48" s="6"/>
      <c r="AG48" s="6"/>
      <c r="AH48" s="6"/>
      <c r="AJ48" s="8"/>
      <c r="AK48" s="8"/>
    </row>
    <row r="49" s="5" customFormat="1" customHeight="1" spans="3:37">
      <c r="C49" s="6"/>
      <c r="D49" s="6"/>
      <c r="E49" s="6"/>
      <c r="G49" s="6"/>
      <c r="H49" s="6"/>
      <c r="J49" s="6"/>
      <c r="K49" s="6"/>
      <c r="L49" s="6"/>
      <c r="M49" s="6"/>
      <c r="N49" s="6"/>
      <c r="P49" s="6"/>
      <c r="Q49" s="6"/>
      <c r="R49" s="6"/>
      <c r="S49" s="7"/>
      <c r="T49" s="6"/>
      <c r="U49" s="6"/>
      <c r="V49" s="6"/>
      <c r="W49" s="6"/>
      <c r="X49" s="6"/>
      <c r="Y49" s="6"/>
      <c r="Z49" s="6"/>
      <c r="AA49" s="6"/>
      <c r="AD49" s="6"/>
      <c r="AE49" s="6"/>
      <c r="AF49" s="6"/>
      <c r="AG49" s="6"/>
      <c r="AH49" s="6"/>
      <c r="AJ49" s="8"/>
      <c r="AK49" s="8"/>
    </row>
    <row r="50" s="5" customFormat="1" customHeight="1" spans="3:37">
      <c r="C50" s="6"/>
      <c r="D50" s="6"/>
      <c r="E50" s="6"/>
      <c r="G50" s="6"/>
      <c r="H50" s="6"/>
      <c r="J50" s="6"/>
      <c r="K50" s="6"/>
      <c r="L50" s="6"/>
      <c r="M50" s="6"/>
      <c r="N50" s="6"/>
      <c r="P50" s="6"/>
      <c r="Q50" s="6"/>
      <c r="R50" s="6"/>
      <c r="S50" s="7"/>
      <c r="T50" s="6"/>
      <c r="U50" s="6"/>
      <c r="V50" s="6"/>
      <c r="W50" s="6"/>
      <c r="X50" s="6"/>
      <c r="Y50" s="6"/>
      <c r="Z50" s="6"/>
      <c r="AA50" s="6"/>
      <c r="AD50" s="6"/>
      <c r="AE50" s="6"/>
      <c r="AF50" s="6"/>
      <c r="AG50" s="6"/>
      <c r="AH50" s="6"/>
      <c r="AJ50" s="8"/>
      <c r="AK50" s="8"/>
    </row>
    <row r="51" s="5" customFormat="1" customHeight="1" spans="3:37">
      <c r="C51" s="6"/>
      <c r="D51" s="6"/>
      <c r="E51" s="6"/>
      <c r="G51" s="6"/>
      <c r="H51" s="6"/>
      <c r="J51" s="6"/>
      <c r="K51" s="6"/>
      <c r="L51" s="6"/>
      <c r="M51" s="6"/>
      <c r="N51" s="6"/>
      <c r="P51" s="6"/>
      <c r="Q51" s="6"/>
      <c r="R51" s="6"/>
      <c r="S51" s="7"/>
      <c r="T51" s="6"/>
      <c r="U51" s="6"/>
      <c r="V51" s="6"/>
      <c r="W51" s="6"/>
      <c r="X51" s="6"/>
      <c r="Y51" s="6"/>
      <c r="Z51" s="6"/>
      <c r="AA51" s="6"/>
      <c r="AD51" s="6"/>
      <c r="AE51" s="6"/>
      <c r="AF51" s="6"/>
      <c r="AG51" s="6"/>
      <c r="AH51" s="6"/>
      <c r="AJ51" s="8"/>
      <c r="AK51" s="8"/>
    </row>
    <row r="52" s="5" customFormat="1" customHeight="1" spans="3:37">
      <c r="C52" s="6"/>
      <c r="D52" s="6"/>
      <c r="E52" s="6"/>
      <c r="G52" s="6"/>
      <c r="H52" s="6"/>
      <c r="J52" s="6"/>
      <c r="K52" s="6"/>
      <c r="L52" s="6"/>
      <c r="M52" s="6"/>
      <c r="N52" s="6"/>
      <c r="P52" s="6"/>
      <c r="Q52" s="6"/>
      <c r="R52" s="6"/>
      <c r="S52" s="7"/>
      <c r="T52" s="6"/>
      <c r="U52" s="6"/>
      <c r="V52" s="6"/>
      <c r="W52" s="6"/>
      <c r="X52" s="6"/>
      <c r="Y52" s="6"/>
      <c r="Z52" s="6"/>
      <c r="AA52" s="6"/>
      <c r="AD52" s="6"/>
      <c r="AE52" s="6"/>
      <c r="AF52" s="6"/>
      <c r="AG52" s="6"/>
      <c r="AH52" s="6"/>
      <c r="AJ52" s="8"/>
      <c r="AK52" s="8"/>
    </row>
    <row r="53" s="5" customFormat="1" customHeight="1" spans="3:37">
      <c r="C53" s="6"/>
      <c r="D53" s="6"/>
      <c r="E53" s="6"/>
      <c r="G53" s="6"/>
      <c r="H53" s="6"/>
      <c r="J53" s="6"/>
      <c r="K53" s="6"/>
      <c r="L53" s="6"/>
      <c r="M53" s="6"/>
      <c r="N53" s="6"/>
      <c r="P53" s="6"/>
      <c r="Q53" s="6"/>
      <c r="R53" s="6"/>
      <c r="S53" s="7"/>
      <c r="T53" s="6"/>
      <c r="U53" s="6"/>
      <c r="V53" s="6"/>
      <c r="W53" s="6"/>
      <c r="X53" s="6"/>
      <c r="Y53" s="6"/>
      <c r="Z53" s="6"/>
      <c r="AA53" s="6"/>
      <c r="AD53" s="6"/>
      <c r="AE53" s="6"/>
      <c r="AF53" s="6"/>
      <c r="AG53" s="6"/>
      <c r="AH53" s="6"/>
      <c r="AJ53" s="8"/>
      <c r="AK53" s="8"/>
    </row>
  </sheetData>
  <mergeCells count="19">
    <mergeCell ref="A1:E1"/>
    <mergeCell ref="A2:AN2"/>
    <mergeCell ref="C3:E3"/>
    <mergeCell ref="G3:H3"/>
    <mergeCell ref="I3:N3"/>
    <mergeCell ref="O3:P3"/>
    <mergeCell ref="Q3:R3"/>
    <mergeCell ref="S3:T3"/>
    <mergeCell ref="U3:V3"/>
    <mergeCell ref="W3:X3"/>
    <mergeCell ref="Y3:Z3"/>
    <mergeCell ref="AC3:AD3"/>
    <mergeCell ref="AE3:AF3"/>
    <mergeCell ref="AG3:AH3"/>
    <mergeCell ref="AI3:AM3"/>
    <mergeCell ref="A32:AN32"/>
    <mergeCell ref="A3:A4"/>
    <mergeCell ref="B3:B4"/>
    <mergeCell ref="AN3:AN4"/>
  </mergeCells>
  <pageMargins left="0.550694444444444" right="0.432638888888889" top="1" bottom="1" header="0.5" footer="0.5"/>
  <pageSetup paperSize="9" scale="40" orientation="landscape" horizontalDpi="600"/>
  <headerFooter>
    <oddFooter>&amp;R&amp;35— 20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C1" sqref="C1:C26"/>
    </sheetView>
  </sheetViews>
  <sheetFormatPr defaultColWidth="8.89166666666667" defaultRowHeight="13.5" outlineLevelCol="2"/>
  <cols>
    <col min="1" max="1" width="16.4416666666667"/>
    <col min="3" max="3" width="13"/>
  </cols>
  <sheetData>
    <row r="1" spans="1:3">
      <c r="A1" s="1">
        <v>5003.65760183366</v>
      </c>
      <c r="C1" s="1">
        <v>1821.39952848723</v>
      </c>
    </row>
    <row r="2" spans="1:3">
      <c r="A2" s="1">
        <v>4254.74372626064</v>
      </c>
      <c r="C2" s="1">
        <v>1548.78467583497</v>
      </c>
    </row>
    <row r="3" spans="1:3">
      <c r="A3" s="1">
        <v>4472.75106876228</v>
      </c>
      <c r="C3" s="1">
        <v>1628.14231827112</v>
      </c>
    </row>
    <row r="4" spans="1:3">
      <c r="A4" s="1">
        <v>2811.73721414538</v>
      </c>
      <c r="C4" s="1">
        <v>1023.51064833006</v>
      </c>
    </row>
    <row r="5" spans="1:3">
      <c r="A5" s="1">
        <v>2745.24323248199</v>
      </c>
      <c r="C5" s="1">
        <v>999.305933202358</v>
      </c>
    </row>
    <row r="6" spans="1:3">
      <c r="A6" s="1">
        <v>3339.74007989522</v>
      </c>
      <c r="C6" s="1">
        <v>1215.71088408644</v>
      </c>
    </row>
    <row r="7" spans="1:3">
      <c r="A7" s="1">
        <v>1559.26935166994</v>
      </c>
      <c r="C7" s="1">
        <v>567.595284872299</v>
      </c>
    </row>
    <row r="8" spans="1:3">
      <c r="A8" s="1">
        <v>2977.36239816634</v>
      </c>
      <c r="C8" s="1">
        <v>1083.80047151277</v>
      </c>
    </row>
    <row r="9" spans="1:3">
      <c r="A9" s="1">
        <v>4659.9214643091</v>
      </c>
      <c r="C9" s="1">
        <v>1696.27489194499</v>
      </c>
    </row>
    <row r="10" spans="1:3">
      <c r="A10" s="1">
        <v>1342.82998952194</v>
      </c>
      <c r="C10" s="1">
        <v>488.808408644401</v>
      </c>
    </row>
    <row r="11" spans="1:3">
      <c r="A11" s="1">
        <v>4893.72475703995</v>
      </c>
      <c r="C11" s="1">
        <v>1781.38247544204</v>
      </c>
    </row>
    <row r="12" spans="1:3">
      <c r="A12" s="1">
        <v>1328.89238637852</v>
      </c>
      <c r="C12" s="1">
        <v>483.734931237721</v>
      </c>
    </row>
    <row r="13" spans="1:3">
      <c r="A13" s="1">
        <v>3967.22258808121</v>
      </c>
      <c r="C13" s="1">
        <v>1444.12306483301</v>
      </c>
    </row>
    <row r="14" spans="1:3">
      <c r="A14" s="1">
        <v>3247.80997249509</v>
      </c>
      <c r="C14" s="1">
        <v>1182.24707269155</v>
      </c>
    </row>
    <row r="15" spans="1:3">
      <c r="A15" s="1">
        <v>4875.54779960707</v>
      </c>
      <c r="C15" s="1">
        <v>1774.76581532417</v>
      </c>
    </row>
    <row r="16" spans="1:3">
      <c r="A16" s="1">
        <v>3031.95134381139</v>
      </c>
      <c r="C16" s="1">
        <v>1103.6715913556</v>
      </c>
    </row>
    <row r="17" spans="1:3">
      <c r="A17" s="1">
        <v>3651.07129011133</v>
      </c>
      <c r="C17" s="1">
        <v>1329.03968565815</v>
      </c>
    </row>
    <row r="18" spans="1:3">
      <c r="A18" s="1">
        <v>3280.50526653569</v>
      </c>
      <c r="C18" s="1">
        <v>1194.14860510806</v>
      </c>
    </row>
    <row r="19" spans="1:3">
      <c r="A19" s="1">
        <v>2188.84250032744</v>
      </c>
      <c r="C19" s="1">
        <v>796.768487229862</v>
      </c>
    </row>
    <row r="20" spans="1:3">
      <c r="A20" s="1">
        <v>965.933971185331</v>
      </c>
      <c r="C20" s="1">
        <v>351.613123772102</v>
      </c>
    </row>
    <row r="21" spans="1:3">
      <c r="A21" s="1">
        <v>826.848306483301</v>
      </c>
      <c r="C21" s="1">
        <v>300.984047151277</v>
      </c>
    </row>
    <row r="22" spans="1:3">
      <c r="A22" s="1">
        <v>2615.10086313032</v>
      </c>
      <c r="C22" s="1">
        <v>951.932337917485</v>
      </c>
    </row>
    <row r="23" spans="1:3">
      <c r="A23" s="1">
        <v>3872.67918009168</v>
      </c>
      <c r="C23" s="1">
        <v>1409.70797642436</v>
      </c>
    </row>
    <row r="24" spans="1:3">
      <c r="A24" s="1">
        <v>5965.2941453831</v>
      </c>
      <c r="C24" s="1">
        <v>2171.44833005894</v>
      </c>
    </row>
    <row r="25" spans="1:3">
      <c r="A25" s="1">
        <v>6570.59263523248</v>
      </c>
      <c r="C25" s="1">
        <v>2391.7852259332</v>
      </c>
    </row>
    <row r="26" spans="1:3">
      <c r="A26" s="1">
        <v>4228.72686705959</v>
      </c>
      <c r="C26" s="1">
        <v>1539.31418467583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南安市2025年基本公共卫生服务项目经费补助测算表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Yellow</cp:lastModifiedBy>
  <dcterms:created xsi:type="dcterms:W3CDTF">2022-06-15T03:01:00Z</dcterms:created>
  <dcterms:modified xsi:type="dcterms:W3CDTF">2025-05-19T03:23:07Z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477C0CD79A51477598B26E78D12FCF28_13</vt:lpwstr>
  </property>
  <property fmtid="{D5CDD505-2E9C-101B-9397-08002B2CF9AE}" pid="3" name="KSOProductBuildVer">
    <vt:lpwstr>2052-12.1.0.20305</vt:lpwstr>
  </property>
</Properties>
</file>