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南安市2022年基本公共卫生服务项目经费补助测算表" sheetId="1" r:id="rId1"/>
  </sheets>
  <calcPr calcId="144525"/>
</workbook>
</file>

<file path=xl/sharedStrings.xml><?xml version="1.0" encoding="utf-8"?>
<sst xmlns="http://schemas.openxmlformats.org/spreadsheetml/2006/main" count="85" uniqueCount="65">
  <si>
    <t>附件4</t>
  </si>
  <si>
    <t>南安市2022年基本公共卫生服务项目经费补助测算表</t>
  </si>
  <si>
    <t>乡镇 （街道）</t>
  </si>
  <si>
    <t>常住人口数（人）</t>
  </si>
  <si>
    <t>居民健康档案</t>
  </si>
  <si>
    <t>健康宣传</t>
  </si>
  <si>
    <t>预防接种</t>
  </si>
  <si>
    <t>0-6岁儿童健康管理</t>
  </si>
  <si>
    <t>孕产妇管理</t>
  </si>
  <si>
    <t>老年人健康管理</t>
  </si>
  <si>
    <t>高血压患者健康管理数</t>
  </si>
  <si>
    <t>糖尿病患者健康管理</t>
  </si>
  <si>
    <t>严重精神障碍患者管理</t>
  </si>
  <si>
    <t>传染病和突发事件报告</t>
  </si>
  <si>
    <t>卫生监督协管服务</t>
  </si>
  <si>
    <t>老年人中医健康管理</t>
  </si>
  <si>
    <t>0～3岁儿童中医健康管理</t>
  </si>
  <si>
    <t>结核病患者管理</t>
  </si>
  <si>
    <t>家庭医生签约</t>
  </si>
  <si>
    <t>新冠防控经费</t>
  </si>
  <si>
    <t>健康素养、避孕药具等其余项目</t>
  </si>
  <si>
    <t>合计</t>
  </si>
  <si>
    <t>新建档案数</t>
  </si>
  <si>
    <t>维护档案数</t>
  </si>
  <si>
    <t>资金</t>
  </si>
  <si>
    <t>接种数针次</t>
  </si>
  <si>
    <t>新生儿访视、满月访数</t>
  </si>
  <si>
    <t>0～3岁婴幼儿健康管理数</t>
  </si>
  <si>
    <t>4-6岁儿童管理数</t>
  </si>
  <si>
    <t>孕产妇管理数</t>
  </si>
  <si>
    <t>体检数</t>
  </si>
  <si>
    <t>健康管理数</t>
  </si>
  <si>
    <t>管理数</t>
  </si>
  <si>
    <t>规范管理数</t>
  </si>
  <si>
    <t>老年人</t>
  </si>
  <si>
    <t>高血压</t>
  </si>
  <si>
    <t>糖尿病</t>
  </si>
  <si>
    <t>建档立卡</t>
  </si>
  <si>
    <t>溪美</t>
  </si>
  <si>
    <t>柳城</t>
  </si>
  <si>
    <t>美林</t>
  </si>
  <si>
    <t>省新</t>
  </si>
  <si>
    <t>仑苍</t>
  </si>
  <si>
    <t>英都</t>
  </si>
  <si>
    <t>翔云</t>
  </si>
  <si>
    <t>东田</t>
  </si>
  <si>
    <t>金淘</t>
  </si>
  <si>
    <t>眉山</t>
  </si>
  <si>
    <t>诗山</t>
  </si>
  <si>
    <t>蓬华</t>
  </si>
  <si>
    <t>码头</t>
  </si>
  <si>
    <t>康美</t>
  </si>
  <si>
    <t>洪濑</t>
  </si>
  <si>
    <t>洪梅</t>
  </si>
  <si>
    <t>梅山</t>
  </si>
  <si>
    <t>罗东</t>
  </si>
  <si>
    <t>乐峰</t>
  </si>
  <si>
    <t>九都</t>
  </si>
  <si>
    <t>向阳</t>
  </si>
  <si>
    <t>丰州</t>
  </si>
  <si>
    <t>霞美</t>
  </si>
  <si>
    <t>官桥</t>
  </si>
  <si>
    <t>水头</t>
  </si>
  <si>
    <t>石井</t>
  </si>
  <si>
    <r>
      <rPr>
        <b/>
        <sz val="14"/>
        <rFont val="宋体"/>
        <charset val="134"/>
      </rPr>
      <t>备注：以上数据为理论数据，仅供参考。居民健康档案新建档案数依据新生儿数计算，健康教育、传染病、卫计协管依据卫生院和下辖卫生所室数计算，预防接种按新生儿*22针次，0-6岁儿童、孕产妇按出生率8.6</t>
    </r>
    <r>
      <rPr>
        <b/>
        <sz val="14"/>
        <rFont val="Arial"/>
        <charset val="134"/>
      </rPr>
      <t>‰</t>
    </r>
    <r>
      <rPr>
        <b/>
        <sz val="14"/>
        <rFont val="宋体"/>
        <charset val="134"/>
      </rPr>
      <t>计算，老年人数按常住人口*10.89%，高血压（任务数：88678）、糖尿病（任务数：32280:）、肺结核（任务数：660）按照各乡镇人口数分摊，严重精神障碍患者管理数按国家网2022年6月在管患者数预估；资金计算按2018年省级标准。（出生率数据来源于泉州市统计局，65岁及以上老年人所占比例数据来源于第七次人口普查公报。）
项目资金标准参照文件：《福建省基本公共卫生服务项目经费补助参考标准（2018版）》《南安市卫生健康局 泉州市医疗保障局南安分局关于做好南安市家庭医生签约服务绩效考核工作的通知》（南卫〔2020〕146号）</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</si>
</sst>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1">
    <font>
      <sz val="11"/>
      <color theme="1"/>
      <name val="宋体"/>
      <charset val="134"/>
      <scheme val="minor"/>
    </font>
    <font>
      <sz val="11"/>
      <name val="宋体"/>
      <charset val="134"/>
      <scheme val="minor"/>
    </font>
    <font>
      <sz val="12"/>
      <name val="宋体"/>
      <charset val="134"/>
    </font>
    <font>
      <b/>
      <sz val="9"/>
      <name val="仿宋"/>
      <charset val="134"/>
    </font>
    <font>
      <sz val="9"/>
      <name val="仿宋"/>
      <charset val="134"/>
    </font>
    <font>
      <sz val="18"/>
      <name val="黑体"/>
      <charset val="134"/>
    </font>
    <font>
      <b/>
      <sz val="22"/>
      <name val="宋体"/>
      <charset val="134"/>
    </font>
    <font>
      <b/>
      <sz val="9"/>
      <name val="仿宋"/>
      <charset val="0"/>
    </font>
    <font>
      <sz val="9"/>
      <name val="仿宋"/>
      <charset val="0"/>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0" fontId="2"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lignment vertical="center"/>
    </xf>
    <xf numFmtId="0" fontId="2" fillId="0" borderId="0">
      <alignment vertical="center"/>
    </xf>
    <xf numFmtId="0" fontId="21" fillId="0" borderId="9" applyNumberFormat="0" applyFill="0" applyAlignment="0" applyProtection="0">
      <alignment vertical="center"/>
    </xf>
    <xf numFmtId="0" fontId="18" fillId="0" borderId="0">
      <alignment vertical="center"/>
    </xf>
    <xf numFmtId="0" fontId="22"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 fillId="0" borderId="0"/>
    <xf numFmtId="0" fontId="18" fillId="0" borderId="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3" fillId="0" borderId="1" xfId="54" applyFont="1" applyFill="1" applyBorder="1" applyAlignment="1">
      <alignment horizontal="center" vertical="center" wrapText="1"/>
    </xf>
    <xf numFmtId="176" fontId="7" fillId="0" borderId="1" xfId="22"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8" fillId="0" borderId="1" xfId="22" applyNumberFormat="1" applyFont="1" applyFill="1" applyBorder="1" applyAlignment="1">
      <alignment horizontal="center" vertical="center"/>
    </xf>
    <xf numFmtId="177" fontId="8" fillId="0" borderId="1" xfId="18" applyNumberFormat="1" applyFont="1" applyFill="1" applyBorder="1" applyAlignment="1">
      <alignment horizontal="center" vertical="center"/>
    </xf>
    <xf numFmtId="0" fontId="9" fillId="0" borderId="0" xfId="0" applyFont="1" applyFill="1" applyAlignment="1">
      <alignment horizontal="left" vertical="center" wrapText="1"/>
    </xf>
    <xf numFmtId="0" fontId="3"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1" xfId="22"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7" fontId="8" fillId="0" borderId="1" xfId="21" applyNumberFormat="1" applyFont="1" applyFill="1" applyBorder="1" applyAlignment="1">
      <alignment horizontal="center" vertical="center"/>
    </xf>
    <xf numFmtId="176" fontId="8" fillId="0" borderId="1" xfId="1" applyNumberFormat="1" applyFont="1" applyFill="1" applyBorder="1" applyAlignment="1">
      <alignment horizontal="center" vertical="center"/>
    </xf>
    <xf numFmtId="177" fontId="8" fillId="0" borderId="1" xfId="55" applyNumberFormat="1" applyFont="1" applyFill="1" applyBorder="1" applyAlignment="1">
      <alignment horizontal="center" vertical="center"/>
    </xf>
    <xf numFmtId="0" fontId="4" fillId="0" borderId="1" xfId="54" applyFont="1" applyFill="1" applyBorder="1" applyAlignment="1">
      <alignment horizontal="center" vertical="center" wrapText="1"/>
    </xf>
    <xf numFmtId="0" fontId="8" fillId="0" borderId="1" xfId="22" applyFont="1" applyFill="1" applyBorder="1" applyAlignment="1">
      <alignment horizontal="center" vertical="center"/>
    </xf>
    <xf numFmtId="0" fontId="8" fillId="0" borderId="1" xfId="22" applyNumberFormat="1" applyFont="1" applyFill="1" applyBorder="1" applyAlignment="1">
      <alignment horizontal="center" vertical="center"/>
    </xf>
    <xf numFmtId="0" fontId="3" fillId="0" borderId="2" xfId="54" applyFont="1" applyFill="1" applyBorder="1" applyAlignment="1">
      <alignment horizontal="center" vertical="center" wrapText="1"/>
    </xf>
    <xf numFmtId="177" fontId="3" fillId="0" borderId="3" xfId="54" applyNumberFormat="1" applyFont="1" applyFill="1" applyBorder="1" applyAlignment="1">
      <alignment horizontal="center" vertical="center" wrapText="1"/>
    </xf>
    <xf numFmtId="0" fontId="3" fillId="0" borderId="3" xfId="54" applyFont="1" applyFill="1" applyBorder="1" applyAlignment="1">
      <alignment horizontal="center" vertical="center" wrapText="1"/>
    </xf>
    <xf numFmtId="0" fontId="3" fillId="0" borderId="4" xfId="54" applyFont="1" applyFill="1" applyBorder="1" applyAlignment="1">
      <alignment horizontal="center" vertical="center" wrapText="1"/>
    </xf>
    <xf numFmtId="0" fontId="3" fillId="0" borderId="5" xfId="54" applyFont="1" applyFill="1" applyBorder="1" applyAlignment="1">
      <alignment horizontal="center" vertical="center" wrapText="1"/>
    </xf>
    <xf numFmtId="177" fontId="3" fillId="0" borderId="1" xfId="54" applyNumberFormat="1" applyFont="1" applyFill="1" applyBorder="1" applyAlignment="1">
      <alignment horizontal="center" vertical="center" wrapText="1"/>
    </xf>
    <xf numFmtId="0" fontId="3" fillId="0" borderId="6" xfId="54" applyFont="1" applyFill="1" applyBorder="1" applyAlignment="1">
      <alignment horizontal="center" vertical="center" wrapText="1"/>
    </xf>
    <xf numFmtId="176" fontId="2" fillId="0" borderId="0" xfId="0" applyNumberFormat="1" applyFont="1" applyFill="1" applyBorder="1" applyAlignment="1">
      <alignment horizontal="center" vertical="center"/>
    </xf>
  </cellXfs>
  <cellStyles count="56">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4 3"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2"/>
  <sheetViews>
    <sheetView tabSelected="1" workbookViewId="0">
      <pane xSplit="1" ySplit="4" topLeftCell="K15" activePane="bottomRight" state="frozen"/>
      <selection/>
      <selection pane="topRight"/>
      <selection pane="bottomLeft"/>
      <selection pane="bottomRight" activeCell="AB15" sqref="AB15"/>
    </sheetView>
  </sheetViews>
  <sheetFormatPr defaultColWidth="9" defaultRowHeight="14.25" customHeight="1"/>
  <cols>
    <col min="1" max="1" width="7.375" style="6" customWidth="1"/>
    <col min="2" max="2" width="7.25" style="6" customWidth="1"/>
    <col min="3" max="3" width="6.5" style="6" customWidth="1"/>
    <col min="4" max="4" width="6.125" style="6" customWidth="1"/>
    <col min="5" max="5" width="8.875" style="6" customWidth="1"/>
    <col min="6" max="6" width="7.25" style="6" customWidth="1"/>
    <col min="7" max="7" width="6.875" style="6" customWidth="1"/>
    <col min="8" max="8" width="8.625" style="6" customWidth="1"/>
    <col min="9" max="9" width="7.125" style="6" customWidth="1"/>
    <col min="10" max="10" width="6.875" style="6" customWidth="1"/>
    <col min="11" max="13" width="7.625" style="6" customWidth="1"/>
    <col min="14" max="14" width="6.75" style="6" customWidth="1"/>
    <col min="15" max="15" width="6.875" style="6" customWidth="1"/>
    <col min="16" max="16" width="7" style="6" customWidth="1"/>
    <col min="17" max="17" width="6.625" style="6" customWidth="1"/>
    <col min="18" max="18" width="7.625" style="6" customWidth="1"/>
    <col min="19" max="19" width="6.5" style="6" customWidth="1"/>
    <col min="20" max="20" width="7.875" style="6" customWidth="1"/>
    <col min="21" max="21" width="6.5" style="6" customWidth="1"/>
    <col min="22" max="22" width="8.375" style="6" customWidth="1"/>
    <col min="23" max="23" width="5.5" style="6" customWidth="1"/>
    <col min="24" max="24" width="7" style="6" customWidth="1"/>
    <col min="25" max="25" width="6.625" style="6" customWidth="1"/>
    <col min="26" max="26" width="7.625" style="6" customWidth="1"/>
    <col min="27" max="27" width="6.125" style="6" customWidth="1"/>
    <col min="28" max="28" width="8.25" style="6" customWidth="1"/>
    <col min="29" max="29" width="6.375" style="6" customWidth="1"/>
    <col min="30" max="30" width="6.875" style="6" customWidth="1"/>
    <col min="31" max="33" width="6.125" style="6" customWidth="1"/>
    <col min="34" max="35" width="6.125" style="7" customWidth="1"/>
    <col min="36" max="36" width="5.125" style="6" customWidth="1"/>
    <col min="37" max="37" width="10.875" style="6" customWidth="1"/>
    <col min="38" max="38" width="10.125" style="6" customWidth="1"/>
    <col min="39" max="39" width="8.875" style="7" customWidth="1"/>
    <col min="40" max="40" width="11.5" style="6" customWidth="1"/>
    <col min="41" max="41" width="11.5" style="6"/>
    <col min="42" max="42" width="9.5" style="6"/>
    <col min="43" max="16384" width="9" style="6"/>
  </cols>
  <sheetData>
    <row r="1" s="1" customFormat="1" ht="32" customHeight="1" spans="1:40">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2" customFormat="1" ht="27" customHeight="1" spans="1:40">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row>
    <row r="3" s="3" customFormat="1" ht="34.5" customHeight="1" spans="1:40">
      <c r="A3" s="10" t="s">
        <v>2</v>
      </c>
      <c r="B3" s="10" t="s">
        <v>3</v>
      </c>
      <c r="C3" s="10" t="s">
        <v>4</v>
      </c>
      <c r="D3" s="10"/>
      <c r="E3" s="10"/>
      <c r="F3" s="11" t="s">
        <v>5</v>
      </c>
      <c r="G3" s="10" t="s">
        <v>6</v>
      </c>
      <c r="H3" s="10"/>
      <c r="I3" s="17" t="s">
        <v>7</v>
      </c>
      <c r="J3" s="17"/>
      <c r="K3" s="17"/>
      <c r="L3" s="17"/>
      <c r="M3" s="17"/>
      <c r="N3" s="17"/>
      <c r="O3" s="10" t="s">
        <v>8</v>
      </c>
      <c r="P3" s="10"/>
      <c r="Q3" s="10" t="s">
        <v>9</v>
      </c>
      <c r="R3" s="10"/>
      <c r="S3" s="10" t="s">
        <v>10</v>
      </c>
      <c r="T3" s="10"/>
      <c r="U3" s="10" t="s">
        <v>11</v>
      </c>
      <c r="V3" s="10"/>
      <c r="W3" s="10" t="s">
        <v>12</v>
      </c>
      <c r="X3" s="10"/>
      <c r="Y3" s="10" t="s">
        <v>13</v>
      </c>
      <c r="Z3" s="10" t="s">
        <v>14</v>
      </c>
      <c r="AA3" s="10" t="s">
        <v>15</v>
      </c>
      <c r="AB3" s="10"/>
      <c r="AC3" s="10" t="s">
        <v>16</v>
      </c>
      <c r="AD3" s="10"/>
      <c r="AE3" s="10" t="s">
        <v>17</v>
      </c>
      <c r="AF3" s="10"/>
      <c r="AG3" s="27" t="s">
        <v>18</v>
      </c>
      <c r="AH3" s="28"/>
      <c r="AI3" s="28"/>
      <c r="AJ3" s="29"/>
      <c r="AK3" s="30"/>
      <c r="AL3" s="31" t="s">
        <v>19</v>
      </c>
      <c r="AM3" s="31" t="s">
        <v>20</v>
      </c>
      <c r="AN3" s="10" t="s">
        <v>21</v>
      </c>
    </row>
    <row r="4" s="4" customFormat="1" ht="34.5" customHeight="1" spans="1:40">
      <c r="A4" s="10"/>
      <c r="B4" s="10"/>
      <c r="C4" s="10" t="s">
        <v>22</v>
      </c>
      <c r="D4" s="10" t="s">
        <v>23</v>
      </c>
      <c r="E4" s="10" t="s">
        <v>24</v>
      </c>
      <c r="F4" s="11" t="s">
        <v>24</v>
      </c>
      <c r="G4" s="10" t="s">
        <v>25</v>
      </c>
      <c r="H4" s="10" t="s">
        <v>24</v>
      </c>
      <c r="I4" s="10" t="s">
        <v>26</v>
      </c>
      <c r="J4" s="10" t="s">
        <v>24</v>
      </c>
      <c r="K4" s="10" t="s">
        <v>27</v>
      </c>
      <c r="L4" s="10" t="s">
        <v>24</v>
      </c>
      <c r="M4" s="10" t="s">
        <v>28</v>
      </c>
      <c r="N4" s="10" t="s">
        <v>24</v>
      </c>
      <c r="O4" s="10" t="s">
        <v>29</v>
      </c>
      <c r="P4" s="10" t="s">
        <v>24</v>
      </c>
      <c r="Q4" s="10" t="s">
        <v>30</v>
      </c>
      <c r="R4" s="10" t="s">
        <v>24</v>
      </c>
      <c r="S4" s="10" t="s">
        <v>31</v>
      </c>
      <c r="T4" s="10" t="s">
        <v>24</v>
      </c>
      <c r="U4" s="10" t="s">
        <v>31</v>
      </c>
      <c r="V4" s="10" t="s">
        <v>24</v>
      </c>
      <c r="W4" s="10" t="s">
        <v>32</v>
      </c>
      <c r="X4" s="10" t="s">
        <v>24</v>
      </c>
      <c r="Y4" s="10" t="s">
        <v>24</v>
      </c>
      <c r="Z4" s="10" t="s">
        <v>24</v>
      </c>
      <c r="AA4" s="10" t="s">
        <v>32</v>
      </c>
      <c r="AB4" s="10" t="s">
        <v>24</v>
      </c>
      <c r="AC4" s="10" t="s">
        <v>32</v>
      </c>
      <c r="AD4" s="10" t="s">
        <v>24</v>
      </c>
      <c r="AE4" s="10" t="s">
        <v>33</v>
      </c>
      <c r="AF4" s="10" t="s">
        <v>24</v>
      </c>
      <c r="AG4" s="10" t="s">
        <v>34</v>
      </c>
      <c r="AH4" s="32" t="s">
        <v>35</v>
      </c>
      <c r="AI4" s="32" t="s">
        <v>36</v>
      </c>
      <c r="AJ4" s="10" t="s">
        <v>37</v>
      </c>
      <c r="AK4" s="10" t="s">
        <v>24</v>
      </c>
      <c r="AL4" s="33"/>
      <c r="AM4" s="33"/>
      <c r="AN4" s="10"/>
    </row>
    <row r="5" s="5" customFormat="1" ht="25" customHeight="1" spans="1:40">
      <c r="A5" s="12" t="s">
        <v>38</v>
      </c>
      <c r="B5" s="13">
        <v>86161</v>
      </c>
      <c r="C5" s="14">
        <f>B5*0.0086*0.9</f>
        <v>666.88614</v>
      </c>
      <c r="D5" s="14">
        <f>B5*0.9*0.6</f>
        <v>46526.94</v>
      </c>
      <c r="E5" s="14">
        <f t="shared" ref="E5:E31" si="0">(C5+D5)*6</f>
        <v>283162.95684</v>
      </c>
      <c r="F5" s="14">
        <v>141300</v>
      </c>
      <c r="G5" s="15">
        <f>B5*0.0086*22*0.95</f>
        <v>15486.57814</v>
      </c>
      <c r="H5" s="14">
        <f t="shared" ref="H5:H31" si="1">G5*10</f>
        <v>154865.7814</v>
      </c>
      <c r="I5" s="18">
        <f>B5*0.0086*0.9</f>
        <v>666.88614</v>
      </c>
      <c r="J5" s="19">
        <f t="shared" ref="J5:J31" si="2">I5*50</f>
        <v>33344.307</v>
      </c>
      <c r="K5" s="18">
        <f>B5*0.0086*3*0.9</f>
        <v>2000.65842</v>
      </c>
      <c r="L5" s="18">
        <f t="shared" ref="L5:L31" si="3">K5*240</f>
        <v>480158.0208</v>
      </c>
      <c r="M5" s="18">
        <f t="shared" ref="M5:M31" si="4">K5*3</f>
        <v>6001.97526</v>
      </c>
      <c r="N5" s="19">
        <f t="shared" ref="N5:N31" si="5">M5*30</f>
        <v>180059.2578</v>
      </c>
      <c r="O5" s="20">
        <f>B5*0.0086*0.9</f>
        <v>666.88614</v>
      </c>
      <c r="P5" s="19">
        <f t="shared" ref="P5:P31" si="6">O5*290</f>
        <v>193396.9806</v>
      </c>
      <c r="Q5" s="21">
        <f>B5*0.1089*0.71</f>
        <v>6661.882359</v>
      </c>
      <c r="R5" s="14">
        <f t="shared" ref="R5:R31" si="7">Q5*150</f>
        <v>999282.35385</v>
      </c>
      <c r="S5" s="13">
        <v>5004</v>
      </c>
      <c r="T5" s="22">
        <f t="shared" ref="T5:T31" si="8">S5*210</f>
        <v>1050840</v>
      </c>
      <c r="U5" s="13">
        <v>1821</v>
      </c>
      <c r="V5" s="22">
        <f t="shared" ref="V5:V31" si="9">U5*210</f>
        <v>382410</v>
      </c>
      <c r="W5" s="23">
        <v>378</v>
      </c>
      <c r="X5" s="22">
        <f t="shared" ref="X5:X31" si="10">W5*200</f>
        <v>75600</v>
      </c>
      <c r="Y5" s="24">
        <v>46000</v>
      </c>
      <c r="Z5" s="24">
        <v>85800</v>
      </c>
      <c r="AA5" s="19">
        <f>B5*0.1089*0.65</f>
        <v>6098.906385</v>
      </c>
      <c r="AB5" s="19">
        <f t="shared" ref="AB5:AB31" si="11">AA5*30</f>
        <v>182967.19155</v>
      </c>
      <c r="AC5" s="18">
        <f>B5*0.0086*3*0.65</f>
        <v>1444.91997</v>
      </c>
      <c r="AD5" s="19">
        <f t="shared" ref="AD5:AD31" si="12">AC5*180</f>
        <v>260085.5946</v>
      </c>
      <c r="AE5" s="25">
        <v>35</v>
      </c>
      <c r="AF5" s="26">
        <f t="shared" ref="AF5:AF31" si="13">AE5*150</f>
        <v>5250</v>
      </c>
      <c r="AG5" s="19">
        <f>Q5*0.7</f>
        <v>4663.3176513</v>
      </c>
      <c r="AH5" s="19">
        <f>S5*0.7</f>
        <v>3502.8</v>
      </c>
      <c r="AI5" s="19">
        <f>U5*0.7</f>
        <v>1274.7</v>
      </c>
      <c r="AJ5" s="19">
        <v>140</v>
      </c>
      <c r="AK5" s="26">
        <f t="shared" ref="AK5:AK31" si="14">(AG5+AH5+AI5+AJ5)*30</f>
        <v>287424.529539</v>
      </c>
      <c r="AL5" s="26">
        <f>B5*7</f>
        <v>603127</v>
      </c>
      <c r="AM5" s="19">
        <f>B5*5</f>
        <v>430805</v>
      </c>
      <c r="AN5" s="20">
        <f t="shared" ref="AN5:AN31" si="15">E5+F5+H5+J5+L5+N5++P5+R5+T5+V5+X5+Y5+Z5+AB5+AD5+AF5+AK5+AL5+AM5</f>
        <v>5875878.973979</v>
      </c>
    </row>
    <row r="6" s="5" customFormat="1" ht="25" customHeight="1" spans="1:40">
      <c r="A6" s="12" t="s">
        <v>39</v>
      </c>
      <c r="B6" s="13">
        <v>73265</v>
      </c>
      <c r="C6" s="14">
        <f t="shared" ref="C6:C31" si="16">B6*0.0086*0.9</f>
        <v>567.0711</v>
      </c>
      <c r="D6" s="14">
        <f t="shared" ref="D6:D31" si="17">B6*0.9*0.6</f>
        <v>39563.1</v>
      </c>
      <c r="E6" s="14">
        <f t="shared" si="0"/>
        <v>240781.0266</v>
      </c>
      <c r="F6" s="14">
        <v>138400</v>
      </c>
      <c r="G6" s="15">
        <f t="shared" ref="G6:G31" si="18">B6*0.0086*22*0.95</f>
        <v>13168.6511</v>
      </c>
      <c r="H6" s="14">
        <f t="shared" si="1"/>
        <v>131686.511</v>
      </c>
      <c r="I6" s="18">
        <f t="shared" ref="I6:I31" si="19">B6*0.0086*0.9</f>
        <v>567.0711</v>
      </c>
      <c r="J6" s="19">
        <f t="shared" si="2"/>
        <v>28353.555</v>
      </c>
      <c r="K6" s="18">
        <f t="shared" ref="K6:K31" si="20">B6*0.0086*3*0.9</f>
        <v>1701.2133</v>
      </c>
      <c r="L6" s="18">
        <f t="shared" si="3"/>
        <v>408291.192</v>
      </c>
      <c r="M6" s="18">
        <f t="shared" si="4"/>
        <v>5103.6399</v>
      </c>
      <c r="N6" s="19">
        <f t="shared" si="5"/>
        <v>153109.197</v>
      </c>
      <c r="O6" s="20">
        <f t="shared" ref="O6:O31" si="21">B6*0.0086*0.9</f>
        <v>567.0711</v>
      </c>
      <c r="P6" s="19">
        <f t="shared" si="6"/>
        <v>164450.619</v>
      </c>
      <c r="Q6" s="21">
        <f t="shared" ref="Q6:Q31" si="22">B6*0.1089*0.71</f>
        <v>5664.776535</v>
      </c>
      <c r="R6" s="14">
        <f t="shared" si="7"/>
        <v>849716.48025</v>
      </c>
      <c r="S6" s="13">
        <v>4255</v>
      </c>
      <c r="T6" s="22">
        <f t="shared" si="8"/>
        <v>893550</v>
      </c>
      <c r="U6" s="13">
        <v>1549</v>
      </c>
      <c r="V6" s="22">
        <f t="shared" si="9"/>
        <v>325290</v>
      </c>
      <c r="W6" s="23">
        <v>310</v>
      </c>
      <c r="X6" s="22">
        <f t="shared" si="10"/>
        <v>62000</v>
      </c>
      <c r="Y6" s="24">
        <v>45000</v>
      </c>
      <c r="Z6" s="24">
        <v>84000</v>
      </c>
      <c r="AA6" s="19">
        <f t="shared" ref="AA6:AA31" si="23">B6*0.1089*0.65</f>
        <v>5186.063025</v>
      </c>
      <c r="AB6" s="19">
        <f t="shared" si="11"/>
        <v>155581.89075</v>
      </c>
      <c r="AC6" s="18">
        <f t="shared" ref="AC6:AC31" si="24">B6*0.0086*3*0.65</f>
        <v>1228.65405</v>
      </c>
      <c r="AD6" s="19">
        <f t="shared" si="12"/>
        <v>221157.729</v>
      </c>
      <c r="AE6" s="25">
        <v>35</v>
      </c>
      <c r="AF6" s="26">
        <f t="shared" si="13"/>
        <v>5250</v>
      </c>
      <c r="AG6" s="19">
        <f t="shared" ref="AG6:AG31" si="25">Q6*0.7</f>
        <v>3965.3435745</v>
      </c>
      <c r="AH6" s="19">
        <f t="shared" ref="AH6:AH31" si="26">S6*0.7</f>
        <v>2978.5</v>
      </c>
      <c r="AI6" s="19">
        <f t="shared" ref="AI6:AI31" si="27">U6*0.7</f>
        <v>1084.3</v>
      </c>
      <c r="AJ6" s="19">
        <v>98</v>
      </c>
      <c r="AK6" s="26">
        <f t="shared" si="14"/>
        <v>243784.307235</v>
      </c>
      <c r="AL6" s="26">
        <f t="shared" ref="AL6:AL31" si="28">B6*7</f>
        <v>512855</v>
      </c>
      <c r="AM6" s="19">
        <f t="shared" ref="AM6:AM31" si="29">B6*5</f>
        <v>366325</v>
      </c>
      <c r="AN6" s="20">
        <f t="shared" si="15"/>
        <v>5029582.507835</v>
      </c>
    </row>
    <row r="7" s="5" customFormat="1" ht="25" customHeight="1" spans="1:40">
      <c r="A7" s="12" t="s">
        <v>40</v>
      </c>
      <c r="B7" s="13">
        <v>77019</v>
      </c>
      <c r="C7" s="14">
        <f t="shared" si="16"/>
        <v>596.12706</v>
      </c>
      <c r="D7" s="14">
        <f t="shared" si="17"/>
        <v>41590.26</v>
      </c>
      <c r="E7" s="14">
        <f t="shared" si="0"/>
        <v>253118.32236</v>
      </c>
      <c r="F7" s="14">
        <v>193500</v>
      </c>
      <c r="G7" s="15">
        <f t="shared" si="18"/>
        <v>13843.39506</v>
      </c>
      <c r="H7" s="14">
        <f t="shared" si="1"/>
        <v>138433.9506</v>
      </c>
      <c r="I7" s="18">
        <f t="shared" si="19"/>
        <v>596.12706</v>
      </c>
      <c r="J7" s="19">
        <f t="shared" si="2"/>
        <v>29806.353</v>
      </c>
      <c r="K7" s="18">
        <f t="shared" si="20"/>
        <v>1788.38118</v>
      </c>
      <c r="L7" s="18">
        <f t="shared" si="3"/>
        <v>429211.4832</v>
      </c>
      <c r="M7" s="18">
        <f t="shared" si="4"/>
        <v>5365.14354</v>
      </c>
      <c r="N7" s="19">
        <f t="shared" si="5"/>
        <v>160954.3062</v>
      </c>
      <c r="O7" s="20">
        <f t="shared" si="21"/>
        <v>596.12706</v>
      </c>
      <c r="P7" s="19">
        <f t="shared" si="6"/>
        <v>172876.8474</v>
      </c>
      <c r="Q7" s="21">
        <f t="shared" si="22"/>
        <v>5955.032061</v>
      </c>
      <c r="R7" s="14">
        <f t="shared" si="7"/>
        <v>893254.80915</v>
      </c>
      <c r="S7" s="13">
        <v>4473</v>
      </c>
      <c r="T7" s="22">
        <f t="shared" si="8"/>
        <v>939330</v>
      </c>
      <c r="U7" s="13">
        <v>1628</v>
      </c>
      <c r="V7" s="22">
        <f t="shared" si="9"/>
        <v>341880</v>
      </c>
      <c r="W7" s="23">
        <v>350</v>
      </c>
      <c r="X7" s="22">
        <f t="shared" si="10"/>
        <v>70000</v>
      </c>
      <c r="Y7" s="24">
        <v>64000</v>
      </c>
      <c r="Z7" s="24">
        <v>118200</v>
      </c>
      <c r="AA7" s="19">
        <f t="shared" si="23"/>
        <v>5451.789915</v>
      </c>
      <c r="AB7" s="19">
        <f t="shared" si="11"/>
        <v>163553.69745</v>
      </c>
      <c r="AC7" s="18">
        <f t="shared" si="24"/>
        <v>1291.60863</v>
      </c>
      <c r="AD7" s="19">
        <f t="shared" si="12"/>
        <v>232489.5534</v>
      </c>
      <c r="AE7" s="25">
        <v>35</v>
      </c>
      <c r="AF7" s="26">
        <f t="shared" si="13"/>
        <v>5250</v>
      </c>
      <c r="AG7" s="19">
        <f t="shared" si="25"/>
        <v>4168.5224427</v>
      </c>
      <c r="AH7" s="19">
        <f t="shared" si="26"/>
        <v>3131.1</v>
      </c>
      <c r="AI7" s="19">
        <f t="shared" si="27"/>
        <v>1139.6</v>
      </c>
      <c r="AJ7" s="19">
        <v>351</v>
      </c>
      <c r="AK7" s="26">
        <f t="shared" si="14"/>
        <v>263706.673281</v>
      </c>
      <c r="AL7" s="26">
        <f t="shared" si="28"/>
        <v>539133</v>
      </c>
      <c r="AM7" s="19">
        <f t="shared" si="29"/>
        <v>385095</v>
      </c>
      <c r="AN7" s="20">
        <f t="shared" si="15"/>
        <v>5393793.996041</v>
      </c>
    </row>
    <row r="8" s="5" customFormat="1" ht="25" customHeight="1" spans="1:40">
      <c r="A8" s="12" t="s">
        <v>41</v>
      </c>
      <c r="B8" s="13">
        <v>48417</v>
      </c>
      <c r="C8" s="14">
        <f t="shared" si="16"/>
        <v>374.74758</v>
      </c>
      <c r="D8" s="14">
        <f t="shared" si="17"/>
        <v>26145.18</v>
      </c>
      <c r="E8" s="14">
        <f t="shared" si="0"/>
        <v>159119.56548</v>
      </c>
      <c r="F8" s="14">
        <v>144200</v>
      </c>
      <c r="G8" s="15">
        <f t="shared" si="18"/>
        <v>8702.47158</v>
      </c>
      <c r="H8" s="14">
        <f t="shared" si="1"/>
        <v>87024.7158</v>
      </c>
      <c r="I8" s="18">
        <f t="shared" si="19"/>
        <v>374.74758</v>
      </c>
      <c r="J8" s="19">
        <f t="shared" si="2"/>
        <v>18737.379</v>
      </c>
      <c r="K8" s="18">
        <f t="shared" si="20"/>
        <v>1124.24274</v>
      </c>
      <c r="L8" s="18">
        <f t="shared" si="3"/>
        <v>269818.2576</v>
      </c>
      <c r="M8" s="18">
        <f t="shared" si="4"/>
        <v>3372.72822</v>
      </c>
      <c r="N8" s="19">
        <f t="shared" si="5"/>
        <v>101181.8466</v>
      </c>
      <c r="O8" s="20">
        <f t="shared" si="21"/>
        <v>374.74758</v>
      </c>
      <c r="P8" s="19">
        <f t="shared" si="6"/>
        <v>108676.7982</v>
      </c>
      <c r="Q8" s="21">
        <f t="shared" si="22"/>
        <v>3743.554023</v>
      </c>
      <c r="R8" s="14">
        <f t="shared" si="7"/>
        <v>561533.10345</v>
      </c>
      <c r="S8" s="13">
        <v>2812</v>
      </c>
      <c r="T8" s="22">
        <f t="shared" si="8"/>
        <v>590520</v>
      </c>
      <c r="U8" s="13">
        <v>1023</v>
      </c>
      <c r="V8" s="22">
        <f t="shared" si="9"/>
        <v>214830</v>
      </c>
      <c r="W8" s="23">
        <v>220</v>
      </c>
      <c r="X8" s="22">
        <f t="shared" si="10"/>
        <v>44000</v>
      </c>
      <c r="Y8" s="24">
        <v>47000</v>
      </c>
      <c r="Z8" s="24">
        <v>87600</v>
      </c>
      <c r="AA8" s="19">
        <f t="shared" si="23"/>
        <v>3427.197345</v>
      </c>
      <c r="AB8" s="19">
        <f t="shared" si="11"/>
        <v>102815.92035</v>
      </c>
      <c r="AC8" s="18">
        <f t="shared" si="24"/>
        <v>811.95309</v>
      </c>
      <c r="AD8" s="19">
        <f t="shared" si="12"/>
        <v>146151.5562</v>
      </c>
      <c r="AE8" s="25">
        <v>25</v>
      </c>
      <c r="AF8" s="26">
        <f t="shared" si="13"/>
        <v>3750</v>
      </c>
      <c r="AG8" s="19">
        <f t="shared" si="25"/>
        <v>2620.4878161</v>
      </c>
      <c r="AH8" s="19">
        <f t="shared" si="26"/>
        <v>1968.4</v>
      </c>
      <c r="AI8" s="19">
        <f t="shared" si="27"/>
        <v>716.1</v>
      </c>
      <c r="AJ8" s="19">
        <v>567</v>
      </c>
      <c r="AK8" s="26">
        <f t="shared" si="14"/>
        <v>176159.634483</v>
      </c>
      <c r="AL8" s="26">
        <f t="shared" si="28"/>
        <v>338919</v>
      </c>
      <c r="AM8" s="19">
        <f t="shared" si="29"/>
        <v>242085</v>
      </c>
      <c r="AN8" s="20">
        <f t="shared" si="15"/>
        <v>3444122.777163</v>
      </c>
    </row>
    <row r="9" s="5" customFormat="1" ht="25" customHeight="1" spans="1:40">
      <c r="A9" s="12" t="s">
        <v>42</v>
      </c>
      <c r="B9" s="13">
        <v>47272</v>
      </c>
      <c r="C9" s="14">
        <f t="shared" si="16"/>
        <v>365.88528</v>
      </c>
      <c r="D9" s="14">
        <f t="shared" si="17"/>
        <v>25526.88</v>
      </c>
      <c r="E9" s="14">
        <f t="shared" si="0"/>
        <v>155356.59168</v>
      </c>
      <c r="F9" s="14">
        <v>141300</v>
      </c>
      <c r="G9" s="15">
        <f t="shared" si="18"/>
        <v>8496.66928</v>
      </c>
      <c r="H9" s="14">
        <f t="shared" si="1"/>
        <v>84966.6928</v>
      </c>
      <c r="I9" s="18">
        <f t="shared" si="19"/>
        <v>365.88528</v>
      </c>
      <c r="J9" s="19">
        <f t="shared" si="2"/>
        <v>18294.264</v>
      </c>
      <c r="K9" s="18">
        <f t="shared" si="20"/>
        <v>1097.65584</v>
      </c>
      <c r="L9" s="18">
        <f t="shared" si="3"/>
        <v>263437.4016</v>
      </c>
      <c r="M9" s="18">
        <f t="shared" si="4"/>
        <v>3292.96752</v>
      </c>
      <c r="N9" s="19">
        <f t="shared" si="5"/>
        <v>98789.0256</v>
      </c>
      <c r="O9" s="20">
        <f t="shared" si="21"/>
        <v>365.88528</v>
      </c>
      <c r="P9" s="19">
        <f t="shared" si="6"/>
        <v>106106.7312</v>
      </c>
      <c r="Q9" s="21">
        <f t="shared" si="22"/>
        <v>3655.023768</v>
      </c>
      <c r="R9" s="14">
        <f t="shared" si="7"/>
        <v>548253.5652</v>
      </c>
      <c r="S9" s="13">
        <v>2745</v>
      </c>
      <c r="T9" s="22">
        <f t="shared" si="8"/>
        <v>576450</v>
      </c>
      <c r="U9" s="13">
        <v>999</v>
      </c>
      <c r="V9" s="22">
        <f t="shared" si="9"/>
        <v>209790</v>
      </c>
      <c r="W9" s="23">
        <v>203</v>
      </c>
      <c r="X9" s="22">
        <f t="shared" si="10"/>
        <v>40600</v>
      </c>
      <c r="Y9" s="24">
        <v>46000</v>
      </c>
      <c r="Z9" s="24">
        <v>85800</v>
      </c>
      <c r="AA9" s="19">
        <f t="shared" si="23"/>
        <v>3346.14852</v>
      </c>
      <c r="AB9" s="19">
        <f t="shared" si="11"/>
        <v>100384.4556</v>
      </c>
      <c r="AC9" s="18">
        <f t="shared" si="24"/>
        <v>792.75144</v>
      </c>
      <c r="AD9" s="19">
        <f t="shared" si="12"/>
        <v>142695.2592</v>
      </c>
      <c r="AE9" s="25">
        <v>20</v>
      </c>
      <c r="AF9" s="26">
        <f t="shared" si="13"/>
        <v>3000</v>
      </c>
      <c r="AG9" s="19">
        <f t="shared" si="25"/>
        <v>2558.5166376</v>
      </c>
      <c r="AH9" s="19">
        <f t="shared" si="26"/>
        <v>1921.5</v>
      </c>
      <c r="AI9" s="19">
        <f t="shared" si="27"/>
        <v>699.3</v>
      </c>
      <c r="AJ9" s="19">
        <v>181</v>
      </c>
      <c r="AK9" s="26">
        <f t="shared" si="14"/>
        <v>160809.499128</v>
      </c>
      <c r="AL9" s="26">
        <f t="shared" si="28"/>
        <v>330904</v>
      </c>
      <c r="AM9" s="19">
        <f t="shared" si="29"/>
        <v>236360</v>
      </c>
      <c r="AN9" s="20">
        <f t="shared" si="15"/>
        <v>3349297.486008</v>
      </c>
    </row>
    <row r="10" s="5" customFormat="1" ht="25" customHeight="1" spans="1:40">
      <c r="A10" s="12" t="s">
        <v>43</v>
      </c>
      <c r="B10" s="13">
        <v>57509</v>
      </c>
      <c r="C10" s="14">
        <f t="shared" si="16"/>
        <v>445.11966</v>
      </c>
      <c r="D10" s="14">
        <f t="shared" si="17"/>
        <v>31054.86</v>
      </c>
      <c r="E10" s="14">
        <f t="shared" si="0"/>
        <v>188999.87796</v>
      </c>
      <c r="F10" s="14">
        <v>112300</v>
      </c>
      <c r="G10" s="15">
        <f t="shared" si="18"/>
        <v>10336.66766</v>
      </c>
      <c r="H10" s="14">
        <f t="shared" si="1"/>
        <v>103366.6766</v>
      </c>
      <c r="I10" s="18">
        <f t="shared" si="19"/>
        <v>445.11966</v>
      </c>
      <c r="J10" s="19">
        <f t="shared" si="2"/>
        <v>22255.983</v>
      </c>
      <c r="K10" s="18">
        <f t="shared" si="20"/>
        <v>1335.35898</v>
      </c>
      <c r="L10" s="18">
        <f t="shared" si="3"/>
        <v>320486.1552</v>
      </c>
      <c r="M10" s="18">
        <f t="shared" si="4"/>
        <v>4006.07694</v>
      </c>
      <c r="N10" s="19">
        <f t="shared" si="5"/>
        <v>120182.3082</v>
      </c>
      <c r="O10" s="20">
        <f t="shared" si="21"/>
        <v>445.11966</v>
      </c>
      <c r="P10" s="19">
        <f t="shared" si="6"/>
        <v>129084.7014</v>
      </c>
      <c r="Q10" s="21">
        <f t="shared" si="22"/>
        <v>4446.538371</v>
      </c>
      <c r="R10" s="14">
        <f t="shared" si="7"/>
        <v>666980.75565</v>
      </c>
      <c r="S10" s="13">
        <v>3340</v>
      </c>
      <c r="T10" s="22">
        <f t="shared" si="8"/>
        <v>701400</v>
      </c>
      <c r="U10" s="13">
        <v>1216</v>
      </c>
      <c r="V10" s="22">
        <f t="shared" si="9"/>
        <v>255360</v>
      </c>
      <c r="W10" s="23">
        <v>275</v>
      </c>
      <c r="X10" s="22">
        <f t="shared" si="10"/>
        <v>55000</v>
      </c>
      <c r="Y10" s="24">
        <v>36000</v>
      </c>
      <c r="Z10" s="24">
        <v>67800</v>
      </c>
      <c r="AA10" s="19">
        <f t="shared" si="23"/>
        <v>4070.774565</v>
      </c>
      <c r="AB10" s="19">
        <f t="shared" si="11"/>
        <v>122123.23695</v>
      </c>
      <c r="AC10" s="18">
        <f t="shared" si="24"/>
        <v>964.42593</v>
      </c>
      <c r="AD10" s="19">
        <f t="shared" si="12"/>
        <v>173596.6674</v>
      </c>
      <c r="AE10" s="25">
        <v>20</v>
      </c>
      <c r="AF10" s="26">
        <f t="shared" si="13"/>
        <v>3000</v>
      </c>
      <c r="AG10" s="19">
        <f t="shared" si="25"/>
        <v>3112.5768597</v>
      </c>
      <c r="AH10" s="19">
        <f t="shared" si="26"/>
        <v>2338</v>
      </c>
      <c r="AI10" s="19">
        <f t="shared" si="27"/>
        <v>851.2</v>
      </c>
      <c r="AJ10" s="19">
        <v>107</v>
      </c>
      <c r="AK10" s="26">
        <f t="shared" si="14"/>
        <v>192263.305791</v>
      </c>
      <c r="AL10" s="26">
        <f t="shared" si="28"/>
        <v>402563</v>
      </c>
      <c r="AM10" s="19">
        <f t="shared" si="29"/>
        <v>287545</v>
      </c>
      <c r="AN10" s="20">
        <f t="shared" si="15"/>
        <v>3960307.668151</v>
      </c>
    </row>
    <row r="11" s="5" customFormat="1" ht="25" customHeight="1" spans="1:40">
      <c r="A11" s="12" t="s">
        <v>44</v>
      </c>
      <c r="B11" s="13">
        <v>26850</v>
      </c>
      <c r="C11" s="14">
        <f t="shared" si="16"/>
        <v>207.819</v>
      </c>
      <c r="D11" s="14">
        <f t="shared" si="17"/>
        <v>14499</v>
      </c>
      <c r="E11" s="14">
        <f t="shared" si="0"/>
        <v>88240.914</v>
      </c>
      <c r="F11" s="14">
        <v>86200</v>
      </c>
      <c r="G11" s="15">
        <f t="shared" si="18"/>
        <v>4826.019</v>
      </c>
      <c r="H11" s="14">
        <f t="shared" si="1"/>
        <v>48260.19</v>
      </c>
      <c r="I11" s="18">
        <f t="shared" si="19"/>
        <v>207.819</v>
      </c>
      <c r="J11" s="19">
        <f t="shared" si="2"/>
        <v>10390.95</v>
      </c>
      <c r="K11" s="18">
        <f t="shared" si="20"/>
        <v>623.457</v>
      </c>
      <c r="L11" s="18">
        <f t="shared" si="3"/>
        <v>149629.68</v>
      </c>
      <c r="M11" s="18">
        <f t="shared" si="4"/>
        <v>1870.371</v>
      </c>
      <c r="N11" s="19">
        <f t="shared" si="5"/>
        <v>56111.13</v>
      </c>
      <c r="O11" s="20">
        <f t="shared" si="21"/>
        <v>207.819</v>
      </c>
      <c r="P11" s="19">
        <f t="shared" si="6"/>
        <v>60267.51</v>
      </c>
      <c r="Q11" s="21">
        <f t="shared" si="22"/>
        <v>2076.01515</v>
      </c>
      <c r="R11" s="14">
        <f t="shared" si="7"/>
        <v>311402.2725</v>
      </c>
      <c r="S11" s="13">
        <v>1559</v>
      </c>
      <c r="T11" s="22">
        <f t="shared" si="8"/>
        <v>327390</v>
      </c>
      <c r="U11" s="13">
        <v>568</v>
      </c>
      <c r="V11" s="22">
        <f t="shared" si="9"/>
        <v>119280</v>
      </c>
      <c r="W11" s="23">
        <v>137</v>
      </c>
      <c r="X11" s="22">
        <f t="shared" si="10"/>
        <v>27400</v>
      </c>
      <c r="Y11" s="24">
        <v>27000</v>
      </c>
      <c r="Z11" s="24">
        <v>51600</v>
      </c>
      <c r="AA11" s="19">
        <f t="shared" si="23"/>
        <v>1900.57725</v>
      </c>
      <c r="AB11" s="19">
        <f t="shared" si="11"/>
        <v>57017.3175</v>
      </c>
      <c r="AC11" s="18">
        <f t="shared" si="24"/>
        <v>450.2745</v>
      </c>
      <c r="AD11" s="19">
        <f t="shared" si="12"/>
        <v>81049.41</v>
      </c>
      <c r="AE11" s="25">
        <v>5</v>
      </c>
      <c r="AF11" s="26">
        <f t="shared" si="13"/>
        <v>750</v>
      </c>
      <c r="AG11" s="19">
        <f t="shared" si="25"/>
        <v>1453.210605</v>
      </c>
      <c r="AH11" s="19">
        <f t="shared" si="26"/>
        <v>1091.3</v>
      </c>
      <c r="AI11" s="19">
        <f t="shared" si="27"/>
        <v>397.6</v>
      </c>
      <c r="AJ11" s="19">
        <v>157</v>
      </c>
      <c r="AK11" s="26">
        <f t="shared" si="14"/>
        <v>92973.31815</v>
      </c>
      <c r="AL11" s="26">
        <f t="shared" si="28"/>
        <v>187950</v>
      </c>
      <c r="AM11" s="19">
        <f t="shared" si="29"/>
        <v>134250</v>
      </c>
      <c r="AN11" s="20">
        <f t="shared" si="15"/>
        <v>1917162.69215</v>
      </c>
    </row>
    <row r="12" s="5" customFormat="1" ht="25" customHeight="1" spans="1:40">
      <c r="A12" s="12" t="s">
        <v>45</v>
      </c>
      <c r="B12" s="13">
        <v>51269</v>
      </c>
      <c r="C12" s="14">
        <f t="shared" si="16"/>
        <v>396.82206</v>
      </c>
      <c r="D12" s="14">
        <f t="shared" si="17"/>
        <v>27685.26</v>
      </c>
      <c r="E12" s="14">
        <f t="shared" si="0"/>
        <v>168492.49236</v>
      </c>
      <c r="F12" s="14">
        <v>141300</v>
      </c>
      <c r="G12" s="15">
        <f t="shared" si="18"/>
        <v>9215.09006</v>
      </c>
      <c r="H12" s="14">
        <f t="shared" si="1"/>
        <v>92150.9006</v>
      </c>
      <c r="I12" s="18">
        <f t="shared" si="19"/>
        <v>396.82206</v>
      </c>
      <c r="J12" s="19">
        <f t="shared" si="2"/>
        <v>19841.103</v>
      </c>
      <c r="K12" s="18">
        <f t="shared" si="20"/>
        <v>1190.46618</v>
      </c>
      <c r="L12" s="18">
        <f t="shared" si="3"/>
        <v>285711.8832</v>
      </c>
      <c r="M12" s="18">
        <f t="shared" si="4"/>
        <v>3571.39854</v>
      </c>
      <c r="N12" s="19">
        <f t="shared" si="5"/>
        <v>107141.9562</v>
      </c>
      <c r="O12" s="20">
        <f t="shared" si="21"/>
        <v>396.82206</v>
      </c>
      <c r="P12" s="19">
        <f t="shared" si="6"/>
        <v>115078.3974</v>
      </c>
      <c r="Q12" s="21">
        <f t="shared" si="22"/>
        <v>3964.067811</v>
      </c>
      <c r="R12" s="14">
        <f t="shared" si="7"/>
        <v>594610.17165</v>
      </c>
      <c r="S12" s="13">
        <v>2977</v>
      </c>
      <c r="T12" s="22">
        <f t="shared" si="8"/>
        <v>625170</v>
      </c>
      <c r="U12" s="13">
        <v>1084</v>
      </c>
      <c r="V12" s="22">
        <f t="shared" si="9"/>
        <v>227640</v>
      </c>
      <c r="W12" s="23">
        <v>234</v>
      </c>
      <c r="X12" s="22">
        <f t="shared" si="10"/>
        <v>46800</v>
      </c>
      <c r="Y12" s="24">
        <v>46000</v>
      </c>
      <c r="Z12" s="24">
        <v>85800</v>
      </c>
      <c r="AA12" s="19">
        <f t="shared" si="23"/>
        <v>3629.076165</v>
      </c>
      <c r="AB12" s="19">
        <f t="shared" si="11"/>
        <v>108872.28495</v>
      </c>
      <c r="AC12" s="18">
        <f t="shared" si="24"/>
        <v>859.78113</v>
      </c>
      <c r="AD12" s="19">
        <f t="shared" si="12"/>
        <v>154760.6034</v>
      </c>
      <c r="AE12" s="25">
        <v>18</v>
      </c>
      <c r="AF12" s="26">
        <f t="shared" si="13"/>
        <v>2700</v>
      </c>
      <c r="AG12" s="19">
        <f t="shared" si="25"/>
        <v>2774.8474677</v>
      </c>
      <c r="AH12" s="19">
        <f t="shared" si="26"/>
        <v>2083.9</v>
      </c>
      <c r="AI12" s="19">
        <f t="shared" si="27"/>
        <v>758.8</v>
      </c>
      <c r="AJ12" s="19">
        <v>383</v>
      </c>
      <c r="AK12" s="26">
        <f t="shared" si="14"/>
        <v>180016.424031</v>
      </c>
      <c r="AL12" s="26">
        <f t="shared" si="28"/>
        <v>358883</v>
      </c>
      <c r="AM12" s="19">
        <f t="shared" si="29"/>
        <v>256345</v>
      </c>
      <c r="AN12" s="20">
        <f t="shared" si="15"/>
        <v>3617314.216791</v>
      </c>
    </row>
    <row r="13" s="5" customFormat="1" ht="25" customHeight="1" spans="1:40">
      <c r="A13" s="12" t="s">
        <v>46</v>
      </c>
      <c r="B13" s="13">
        <v>80242</v>
      </c>
      <c r="C13" s="14">
        <f t="shared" si="16"/>
        <v>621.07308</v>
      </c>
      <c r="D13" s="14">
        <f t="shared" si="17"/>
        <v>43330.68</v>
      </c>
      <c r="E13" s="14">
        <f t="shared" si="0"/>
        <v>263710.51848</v>
      </c>
      <c r="F13" s="14">
        <v>190600</v>
      </c>
      <c r="G13" s="15">
        <f t="shared" si="18"/>
        <v>14422.69708</v>
      </c>
      <c r="H13" s="14">
        <f t="shared" si="1"/>
        <v>144226.9708</v>
      </c>
      <c r="I13" s="18">
        <f t="shared" si="19"/>
        <v>621.07308</v>
      </c>
      <c r="J13" s="19">
        <f t="shared" si="2"/>
        <v>31053.654</v>
      </c>
      <c r="K13" s="18">
        <f t="shared" si="20"/>
        <v>1863.21924</v>
      </c>
      <c r="L13" s="18">
        <f t="shared" si="3"/>
        <v>447172.6176</v>
      </c>
      <c r="M13" s="18">
        <f t="shared" si="4"/>
        <v>5589.65772</v>
      </c>
      <c r="N13" s="19">
        <f t="shared" si="5"/>
        <v>167689.7316</v>
      </c>
      <c r="O13" s="20">
        <f t="shared" si="21"/>
        <v>621.07308</v>
      </c>
      <c r="P13" s="19">
        <f t="shared" si="6"/>
        <v>180111.1932</v>
      </c>
      <c r="Q13" s="21">
        <f t="shared" si="22"/>
        <v>6204.231198</v>
      </c>
      <c r="R13" s="14">
        <f t="shared" si="7"/>
        <v>930634.6797</v>
      </c>
      <c r="S13" s="13">
        <v>4660</v>
      </c>
      <c r="T13" s="22">
        <f t="shared" si="8"/>
        <v>978600</v>
      </c>
      <c r="U13" s="13">
        <v>1696</v>
      </c>
      <c r="V13" s="22">
        <f t="shared" si="9"/>
        <v>356160</v>
      </c>
      <c r="W13" s="23">
        <v>370</v>
      </c>
      <c r="X13" s="22">
        <f t="shared" si="10"/>
        <v>74000</v>
      </c>
      <c r="Y13" s="24">
        <v>63000</v>
      </c>
      <c r="Z13" s="24">
        <v>116400</v>
      </c>
      <c r="AA13" s="19">
        <f t="shared" si="23"/>
        <v>5679.92997</v>
      </c>
      <c r="AB13" s="19">
        <f t="shared" si="11"/>
        <v>170397.8991</v>
      </c>
      <c r="AC13" s="18">
        <f t="shared" si="24"/>
        <v>1345.65834</v>
      </c>
      <c r="AD13" s="19">
        <f t="shared" si="12"/>
        <v>242218.5012</v>
      </c>
      <c r="AE13" s="25">
        <v>33</v>
      </c>
      <c r="AF13" s="26">
        <f t="shared" si="13"/>
        <v>4950</v>
      </c>
      <c r="AG13" s="19">
        <f t="shared" si="25"/>
        <v>4342.9618386</v>
      </c>
      <c r="AH13" s="19">
        <f t="shared" si="26"/>
        <v>3262</v>
      </c>
      <c r="AI13" s="19">
        <f t="shared" si="27"/>
        <v>1187.2</v>
      </c>
      <c r="AJ13" s="19">
        <v>960</v>
      </c>
      <c r="AK13" s="26">
        <f t="shared" si="14"/>
        <v>292564.855158</v>
      </c>
      <c r="AL13" s="26">
        <f t="shared" si="28"/>
        <v>561694</v>
      </c>
      <c r="AM13" s="19">
        <f t="shared" si="29"/>
        <v>401210</v>
      </c>
      <c r="AN13" s="20">
        <f t="shared" si="15"/>
        <v>5616394.620838</v>
      </c>
    </row>
    <row r="14" s="5" customFormat="1" ht="25" customHeight="1" spans="1:40">
      <c r="A14" s="12" t="s">
        <v>47</v>
      </c>
      <c r="B14" s="13">
        <v>23123</v>
      </c>
      <c r="C14" s="14">
        <f t="shared" si="16"/>
        <v>178.97202</v>
      </c>
      <c r="D14" s="14">
        <f t="shared" si="17"/>
        <v>12486.42</v>
      </c>
      <c r="E14" s="14">
        <f t="shared" si="0"/>
        <v>75992.35212</v>
      </c>
      <c r="F14" s="14">
        <v>83300</v>
      </c>
      <c r="G14" s="15">
        <f t="shared" si="18"/>
        <v>4156.12802</v>
      </c>
      <c r="H14" s="14">
        <f t="shared" si="1"/>
        <v>41561.2802</v>
      </c>
      <c r="I14" s="18">
        <f t="shared" si="19"/>
        <v>178.97202</v>
      </c>
      <c r="J14" s="19">
        <f t="shared" si="2"/>
        <v>8948.601</v>
      </c>
      <c r="K14" s="18">
        <f t="shared" si="20"/>
        <v>536.91606</v>
      </c>
      <c r="L14" s="18">
        <f t="shared" si="3"/>
        <v>128859.8544</v>
      </c>
      <c r="M14" s="18">
        <f t="shared" si="4"/>
        <v>1610.74818</v>
      </c>
      <c r="N14" s="19">
        <f t="shared" si="5"/>
        <v>48322.4454</v>
      </c>
      <c r="O14" s="20">
        <f t="shared" si="21"/>
        <v>178.97202</v>
      </c>
      <c r="P14" s="19">
        <f t="shared" si="6"/>
        <v>51901.8858</v>
      </c>
      <c r="Q14" s="21">
        <f t="shared" si="22"/>
        <v>1787.847237</v>
      </c>
      <c r="R14" s="14">
        <f t="shared" si="7"/>
        <v>268177.08555</v>
      </c>
      <c r="S14" s="13">
        <v>1343</v>
      </c>
      <c r="T14" s="22">
        <f t="shared" si="8"/>
        <v>282030</v>
      </c>
      <c r="U14" s="13">
        <v>489</v>
      </c>
      <c r="V14" s="22">
        <f t="shared" si="9"/>
        <v>102690</v>
      </c>
      <c r="W14" s="23">
        <v>109</v>
      </c>
      <c r="X14" s="22">
        <f t="shared" si="10"/>
        <v>21800</v>
      </c>
      <c r="Y14" s="24">
        <v>26000</v>
      </c>
      <c r="Z14" s="24">
        <v>49800</v>
      </c>
      <c r="AA14" s="19">
        <f t="shared" si="23"/>
        <v>1636.761555</v>
      </c>
      <c r="AB14" s="19">
        <f t="shared" si="11"/>
        <v>49102.84665</v>
      </c>
      <c r="AC14" s="18">
        <f t="shared" si="24"/>
        <v>387.77271</v>
      </c>
      <c r="AD14" s="19">
        <f t="shared" si="12"/>
        <v>69799.0878</v>
      </c>
      <c r="AE14" s="25">
        <v>3</v>
      </c>
      <c r="AF14" s="26">
        <f t="shared" si="13"/>
        <v>450</v>
      </c>
      <c r="AG14" s="19">
        <f t="shared" si="25"/>
        <v>1251.4930659</v>
      </c>
      <c r="AH14" s="19">
        <f t="shared" si="26"/>
        <v>940.1</v>
      </c>
      <c r="AI14" s="19">
        <f t="shared" si="27"/>
        <v>342.3</v>
      </c>
      <c r="AJ14" s="19">
        <v>190</v>
      </c>
      <c r="AK14" s="26">
        <f t="shared" si="14"/>
        <v>81716.791977</v>
      </c>
      <c r="AL14" s="26">
        <f t="shared" si="28"/>
        <v>161861</v>
      </c>
      <c r="AM14" s="19">
        <f t="shared" si="29"/>
        <v>115615</v>
      </c>
      <c r="AN14" s="20">
        <f t="shared" si="15"/>
        <v>1667928.230897</v>
      </c>
    </row>
    <row r="15" s="5" customFormat="1" ht="25" customHeight="1" spans="1:40">
      <c r="A15" s="12" t="s">
        <v>48</v>
      </c>
      <c r="B15" s="13">
        <v>84268</v>
      </c>
      <c r="C15" s="14">
        <f t="shared" si="16"/>
        <v>652.23432</v>
      </c>
      <c r="D15" s="14">
        <f t="shared" si="17"/>
        <v>45504.72</v>
      </c>
      <c r="E15" s="14">
        <f t="shared" si="0"/>
        <v>276941.72592</v>
      </c>
      <c r="F15" s="14">
        <v>161600</v>
      </c>
      <c r="G15" s="15">
        <f t="shared" si="18"/>
        <v>15146.33032</v>
      </c>
      <c r="H15" s="14">
        <f t="shared" si="1"/>
        <v>151463.3032</v>
      </c>
      <c r="I15" s="18">
        <f t="shared" si="19"/>
        <v>652.23432</v>
      </c>
      <c r="J15" s="19">
        <f t="shared" si="2"/>
        <v>32611.716</v>
      </c>
      <c r="K15" s="18">
        <f t="shared" si="20"/>
        <v>1956.70296</v>
      </c>
      <c r="L15" s="18">
        <f t="shared" si="3"/>
        <v>469608.7104</v>
      </c>
      <c r="M15" s="18">
        <f t="shared" si="4"/>
        <v>5870.10888</v>
      </c>
      <c r="N15" s="19">
        <f t="shared" si="5"/>
        <v>176103.2664</v>
      </c>
      <c r="O15" s="20">
        <f t="shared" si="21"/>
        <v>652.23432</v>
      </c>
      <c r="P15" s="19">
        <f t="shared" si="6"/>
        <v>189147.9528</v>
      </c>
      <c r="Q15" s="21">
        <f t="shared" si="22"/>
        <v>6515.517492</v>
      </c>
      <c r="R15" s="14">
        <f t="shared" si="7"/>
        <v>977327.6238</v>
      </c>
      <c r="S15" s="13">
        <v>4894</v>
      </c>
      <c r="T15" s="22">
        <f t="shared" si="8"/>
        <v>1027740</v>
      </c>
      <c r="U15" s="13">
        <v>1781</v>
      </c>
      <c r="V15" s="22">
        <f t="shared" si="9"/>
        <v>374010</v>
      </c>
      <c r="W15" s="23">
        <v>397</v>
      </c>
      <c r="X15" s="22">
        <f t="shared" si="10"/>
        <v>79400</v>
      </c>
      <c r="Y15" s="24">
        <v>53000</v>
      </c>
      <c r="Z15" s="24">
        <v>98400</v>
      </c>
      <c r="AA15" s="19">
        <f t="shared" si="23"/>
        <v>5964.91038</v>
      </c>
      <c r="AB15" s="19">
        <f t="shared" si="11"/>
        <v>178947.3114</v>
      </c>
      <c r="AC15" s="18">
        <f t="shared" si="24"/>
        <v>1413.17436</v>
      </c>
      <c r="AD15" s="19">
        <f t="shared" si="12"/>
        <v>254371.3848</v>
      </c>
      <c r="AE15" s="25">
        <v>35</v>
      </c>
      <c r="AF15" s="26">
        <f t="shared" si="13"/>
        <v>5250</v>
      </c>
      <c r="AG15" s="19">
        <f t="shared" si="25"/>
        <v>4560.8622444</v>
      </c>
      <c r="AH15" s="19">
        <f t="shared" si="26"/>
        <v>3425.8</v>
      </c>
      <c r="AI15" s="19">
        <f t="shared" si="27"/>
        <v>1246.7</v>
      </c>
      <c r="AJ15" s="19">
        <v>321</v>
      </c>
      <c r="AK15" s="26">
        <f t="shared" si="14"/>
        <v>286630.867332</v>
      </c>
      <c r="AL15" s="26">
        <f t="shared" si="28"/>
        <v>589876</v>
      </c>
      <c r="AM15" s="19">
        <f t="shared" si="29"/>
        <v>421340</v>
      </c>
      <c r="AN15" s="20">
        <f t="shared" si="15"/>
        <v>5803769.862052</v>
      </c>
    </row>
    <row r="16" s="5" customFormat="1" ht="25" customHeight="1" spans="1:40">
      <c r="A16" s="12" t="s">
        <v>49</v>
      </c>
      <c r="B16" s="13">
        <v>22883</v>
      </c>
      <c r="C16" s="14">
        <f t="shared" si="16"/>
        <v>177.11442</v>
      </c>
      <c r="D16" s="14">
        <f t="shared" si="17"/>
        <v>12356.82</v>
      </c>
      <c r="E16" s="14">
        <f t="shared" si="0"/>
        <v>75203.60652</v>
      </c>
      <c r="F16" s="14">
        <v>80400</v>
      </c>
      <c r="G16" s="15">
        <f t="shared" si="18"/>
        <v>4112.99042</v>
      </c>
      <c r="H16" s="14">
        <f t="shared" si="1"/>
        <v>41129.9042</v>
      </c>
      <c r="I16" s="18">
        <f t="shared" si="19"/>
        <v>177.11442</v>
      </c>
      <c r="J16" s="19">
        <f t="shared" si="2"/>
        <v>8855.721</v>
      </c>
      <c r="K16" s="18">
        <f t="shared" si="20"/>
        <v>531.34326</v>
      </c>
      <c r="L16" s="18">
        <f t="shared" si="3"/>
        <v>127522.3824</v>
      </c>
      <c r="M16" s="18">
        <f t="shared" si="4"/>
        <v>1594.02978</v>
      </c>
      <c r="N16" s="19">
        <f t="shared" si="5"/>
        <v>47820.8934</v>
      </c>
      <c r="O16" s="20">
        <f t="shared" si="21"/>
        <v>177.11442</v>
      </c>
      <c r="P16" s="19">
        <f t="shared" si="6"/>
        <v>51363.1818</v>
      </c>
      <c r="Q16" s="21">
        <f t="shared" si="22"/>
        <v>1769.290677</v>
      </c>
      <c r="R16" s="14">
        <f t="shared" si="7"/>
        <v>265393.60155</v>
      </c>
      <c r="S16" s="13">
        <v>1329</v>
      </c>
      <c r="T16" s="22">
        <f t="shared" si="8"/>
        <v>279090</v>
      </c>
      <c r="U16" s="13">
        <v>484</v>
      </c>
      <c r="V16" s="22">
        <f t="shared" si="9"/>
        <v>101640</v>
      </c>
      <c r="W16" s="23">
        <v>108</v>
      </c>
      <c r="X16" s="22">
        <f t="shared" si="10"/>
        <v>21600</v>
      </c>
      <c r="Y16" s="24">
        <v>25000</v>
      </c>
      <c r="Z16" s="24">
        <v>48000</v>
      </c>
      <c r="AA16" s="19">
        <f t="shared" si="23"/>
        <v>1619.773155</v>
      </c>
      <c r="AB16" s="19">
        <f t="shared" si="11"/>
        <v>48593.19465</v>
      </c>
      <c r="AC16" s="18">
        <f t="shared" si="24"/>
        <v>383.74791</v>
      </c>
      <c r="AD16" s="19">
        <f t="shared" si="12"/>
        <v>69074.6238</v>
      </c>
      <c r="AE16" s="25">
        <v>3</v>
      </c>
      <c r="AF16" s="26">
        <f t="shared" si="13"/>
        <v>450</v>
      </c>
      <c r="AG16" s="19">
        <f t="shared" si="25"/>
        <v>1238.5034739</v>
      </c>
      <c r="AH16" s="19">
        <f t="shared" si="26"/>
        <v>930.3</v>
      </c>
      <c r="AI16" s="19">
        <f t="shared" si="27"/>
        <v>338.8</v>
      </c>
      <c r="AJ16" s="19">
        <v>137</v>
      </c>
      <c r="AK16" s="26">
        <f t="shared" si="14"/>
        <v>79338.104217</v>
      </c>
      <c r="AL16" s="26">
        <f t="shared" si="28"/>
        <v>160181</v>
      </c>
      <c r="AM16" s="19">
        <f t="shared" si="29"/>
        <v>114415</v>
      </c>
      <c r="AN16" s="20">
        <f t="shared" si="15"/>
        <v>1645071.213537</v>
      </c>
    </row>
    <row r="17" s="5" customFormat="1" ht="25" customHeight="1" spans="1:40">
      <c r="A17" s="12" t="s">
        <v>50</v>
      </c>
      <c r="B17" s="13">
        <v>68314</v>
      </c>
      <c r="C17" s="14">
        <f t="shared" si="16"/>
        <v>528.75036</v>
      </c>
      <c r="D17" s="14">
        <f t="shared" si="17"/>
        <v>36889.56</v>
      </c>
      <c r="E17" s="14">
        <f t="shared" si="0"/>
        <v>224509.86216</v>
      </c>
      <c r="F17" s="14">
        <v>118100</v>
      </c>
      <c r="G17" s="15">
        <f t="shared" si="18"/>
        <v>12278.75836</v>
      </c>
      <c r="H17" s="14">
        <f t="shared" si="1"/>
        <v>122787.5836</v>
      </c>
      <c r="I17" s="18">
        <f t="shared" si="19"/>
        <v>528.75036</v>
      </c>
      <c r="J17" s="19">
        <f t="shared" si="2"/>
        <v>26437.518</v>
      </c>
      <c r="K17" s="18">
        <f t="shared" si="20"/>
        <v>1586.25108</v>
      </c>
      <c r="L17" s="18">
        <f t="shared" si="3"/>
        <v>380700.2592</v>
      </c>
      <c r="M17" s="18">
        <f t="shared" si="4"/>
        <v>4758.75324</v>
      </c>
      <c r="N17" s="19">
        <f t="shared" si="5"/>
        <v>142762.5972</v>
      </c>
      <c r="O17" s="20">
        <f t="shared" si="21"/>
        <v>528.75036</v>
      </c>
      <c r="P17" s="19">
        <f t="shared" si="6"/>
        <v>153337.6044</v>
      </c>
      <c r="Q17" s="21">
        <f t="shared" si="22"/>
        <v>5281.970166</v>
      </c>
      <c r="R17" s="14">
        <f t="shared" si="7"/>
        <v>792295.5249</v>
      </c>
      <c r="S17" s="13">
        <v>3967</v>
      </c>
      <c r="T17" s="22">
        <f t="shared" si="8"/>
        <v>833070</v>
      </c>
      <c r="U17" s="13">
        <v>1444</v>
      </c>
      <c r="V17" s="22">
        <f t="shared" si="9"/>
        <v>303240</v>
      </c>
      <c r="W17" s="23">
        <v>335</v>
      </c>
      <c r="X17" s="22">
        <f t="shared" si="10"/>
        <v>67000</v>
      </c>
      <c r="Y17" s="24">
        <v>38000</v>
      </c>
      <c r="Z17" s="24">
        <v>71400</v>
      </c>
      <c r="AA17" s="19">
        <f t="shared" si="23"/>
        <v>4835.60649</v>
      </c>
      <c r="AB17" s="19">
        <f t="shared" si="11"/>
        <v>145068.1947</v>
      </c>
      <c r="AC17" s="18">
        <f t="shared" si="24"/>
        <v>1145.62578</v>
      </c>
      <c r="AD17" s="19">
        <f t="shared" si="12"/>
        <v>206212.6404</v>
      </c>
      <c r="AE17" s="25">
        <v>26</v>
      </c>
      <c r="AF17" s="26">
        <f t="shared" si="13"/>
        <v>3900</v>
      </c>
      <c r="AG17" s="19">
        <f t="shared" si="25"/>
        <v>3697.3791162</v>
      </c>
      <c r="AH17" s="19">
        <f t="shared" si="26"/>
        <v>2776.9</v>
      </c>
      <c r="AI17" s="19">
        <f t="shared" si="27"/>
        <v>1010.8</v>
      </c>
      <c r="AJ17" s="19">
        <v>461</v>
      </c>
      <c r="AK17" s="26">
        <f t="shared" si="14"/>
        <v>238382.373486</v>
      </c>
      <c r="AL17" s="26">
        <f t="shared" si="28"/>
        <v>478198</v>
      </c>
      <c r="AM17" s="19">
        <f t="shared" si="29"/>
        <v>341570</v>
      </c>
      <c r="AN17" s="20">
        <f t="shared" si="15"/>
        <v>4686972.158046</v>
      </c>
    </row>
    <row r="18" s="5" customFormat="1" ht="25" customHeight="1" spans="1:40">
      <c r="A18" s="12" t="s">
        <v>51</v>
      </c>
      <c r="B18" s="13">
        <v>55926</v>
      </c>
      <c r="C18" s="14">
        <f t="shared" si="16"/>
        <v>432.86724</v>
      </c>
      <c r="D18" s="14">
        <f t="shared" si="17"/>
        <v>30200.04</v>
      </c>
      <c r="E18" s="14">
        <f t="shared" si="0"/>
        <v>183797.44344</v>
      </c>
      <c r="F18" s="14">
        <v>147100</v>
      </c>
      <c r="G18" s="15">
        <f t="shared" si="18"/>
        <v>10052.13924</v>
      </c>
      <c r="H18" s="14">
        <f t="shared" si="1"/>
        <v>100521.3924</v>
      </c>
      <c r="I18" s="18">
        <f t="shared" si="19"/>
        <v>432.86724</v>
      </c>
      <c r="J18" s="19">
        <f t="shared" si="2"/>
        <v>21643.362</v>
      </c>
      <c r="K18" s="18">
        <f t="shared" si="20"/>
        <v>1298.60172</v>
      </c>
      <c r="L18" s="18">
        <f t="shared" si="3"/>
        <v>311664.4128</v>
      </c>
      <c r="M18" s="18">
        <f t="shared" si="4"/>
        <v>3895.80516</v>
      </c>
      <c r="N18" s="19">
        <f t="shared" si="5"/>
        <v>116874.1548</v>
      </c>
      <c r="O18" s="20">
        <f t="shared" si="21"/>
        <v>432.86724</v>
      </c>
      <c r="P18" s="19">
        <f t="shared" si="6"/>
        <v>125531.4996</v>
      </c>
      <c r="Q18" s="21">
        <f t="shared" si="22"/>
        <v>4324.142394</v>
      </c>
      <c r="R18" s="14">
        <f t="shared" si="7"/>
        <v>648621.3591</v>
      </c>
      <c r="S18" s="13">
        <v>3248</v>
      </c>
      <c r="T18" s="22">
        <f t="shared" si="8"/>
        <v>682080</v>
      </c>
      <c r="U18" s="13">
        <v>1182</v>
      </c>
      <c r="V18" s="22">
        <f t="shared" si="9"/>
        <v>248220</v>
      </c>
      <c r="W18" s="23">
        <v>264</v>
      </c>
      <c r="X18" s="22">
        <f t="shared" si="10"/>
        <v>52800</v>
      </c>
      <c r="Y18" s="24">
        <v>48000</v>
      </c>
      <c r="Z18" s="24">
        <v>89400</v>
      </c>
      <c r="AA18" s="19">
        <f t="shared" si="23"/>
        <v>3958.72191</v>
      </c>
      <c r="AB18" s="19">
        <f t="shared" si="11"/>
        <v>118761.6573</v>
      </c>
      <c r="AC18" s="18">
        <f t="shared" si="24"/>
        <v>937.87902</v>
      </c>
      <c r="AD18" s="19">
        <f t="shared" si="12"/>
        <v>168818.2236</v>
      </c>
      <c r="AE18" s="25">
        <v>28</v>
      </c>
      <c r="AF18" s="26">
        <f t="shared" si="13"/>
        <v>4200</v>
      </c>
      <c r="AG18" s="19">
        <f t="shared" si="25"/>
        <v>3026.8996758</v>
      </c>
      <c r="AH18" s="19">
        <f t="shared" si="26"/>
        <v>2273.6</v>
      </c>
      <c r="AI18" s="19">
        <f t="shared" si="27"/>
        <v>827.4</v>
      </c>
      <c r="AJ18" s="19">
        <v>531</v>
      </c>
      <c r="AK18" s="26">
        <f t="shared" si="14"/>
        <v>199766.990274</v>
      </c>
      <c r="AL18" s="26">
        <f t="shared" si="28"/>
        <v>391482</v>
      </c>
      <c r="AM18" s="19">
        <f t="shared" si="29"/>
        <v>279630</v>
      </c>
      <c r="AN18" s="20">
        <f t="shared" si="15"/>
        <v>3938912.495314</v>
      </c>
    </row>
    <row r="19" s="5" customFormat="1" ht="25" customHeight="1" spans="1:40">
      <c r="A19" s="12" t="s">
        <v>52</v>
      </c>
      <c r="B19" s="13">
        <v>83955</v>
      </c>
      <c r="C19" s="14">
        <f t="shared" si="16"/>
        <v>649.8117</v>
      </c>
      <c r="D19" s="14">
        <f t="shared" si="17"/>
        <v>45335.7</v>
      </c>
      <c r="E19" s="14">
        <f t="shared" si="0"/>
        <v>275913.0702</v>
      </c>
      <c r="F19" s="14">
        <v>179000</v>
      </c>
      <c r="G19" s="15">
        <f t="shared" si="18"/>
        <v>15090.0717</v>
      </c>
      <c r="H19" s="14">
        <f t="shared" si="1"/>
        <v>150900.717</v>
      </c>
      <c r="I19" s="18">
        <f t="shared" si="19"/>
        <v>649.8117</v>
      </c>
      <c r="J19" s="19">
        <f t="shared" si="2"/>
        <v>32490.585</v>
      </c>
      <c r="K19" s="18">
        <f t="shared" si="20"/>
        <v>1949.4351</v>
      </c>
      <c r="L19" s="18">
        <f t="shared" si="3"/>
        <v>467864.424</v>
      </c>
      <c r="M19" s="18">
        <f t="shared" si="4"/>
        <v>5848.3053</v>
      </c>
      <c r="N19" s="19">
        <f t="shared" si="5"/>
        <v>175449.159</v>
      </c>
      <c r="O19" s="20">
        <f t="shared" si="21"/>
        <v>649.8117</v>
      </c>
      <c r="P19" s="19">
        <f t="shared" si="6"/>
        <v>188445.393</v>
      </c>
      <c r="Q19" s="21">
        <f t="shared" si="22"/>
        <v>6491.316645</v>
      </c>
      <c r="R19" s="14">
        <f t="shared" si="7"/>
        <v>973697.49675</v>
      </c>
      <c r="S19" s="13">
        <v>4875</v>
      </c>
      <c r="T19" s="22">
        <f t="shared" si="8"/>
        <v>1023750</v>
      </c>
      <c r="U19" s="13">
        <v>1775</v>
      </c>
      <c r="V19" s="22">
        <f t="shared" si="9"/>
        <v>372750</v>
      </c>
      <c r="W19" s="23">
        <v>369</v>
      </c>
      <c r="X19" s="22">
        <f t="shared" si="10"/>
        <v>73800</v>
      </c>
      <c r="Y19" s="24">
        <v>59000</v>
      </c>
      <c r="Z19" s="24">
        <v>109200</v>
      </c>
      <c r="AA19" s="19">
        <f t="shared" si="23"/>
        <v>5942.754675</v>
      </c>
      <c r="AB19" s="19">
        <f t="shared" si="11"/>
        <v>178282.64025</v>
      </c>
      <c r="AC19" s="18">
        <f t="shared" si="24"/>
        <v>1407.92535</v>
      </c>
      <c r="AD19" s="19">
        <f t="shared" si="12"/>
        <v>253426.563</v>
      </c>
      <c r="AE19" s="25">
        <v>36</v>
      </c>
      <c r="AF19" s="26">
        <f t="shared" si="13"/>
        <v>5400</v>
      </c>
      <c r="AG19" s="19">
        <f t="shared" si="25"/>
        <v>4543.9216515</v>
      </c>
      <c r="AH19" s="19">
        <f t="shared" si="26"/>
        <v>3412.5</v>
      </c>
      <c r="AI19" s="19">
        <f t="shared" si="27"/>
        <v>1242.5</v>
      </c>
      <c r="AJ19" s="19">
        <v>913</v>
      </c>
      <c r="AK19" s="26">
        <f t="shared" si="14"/>
        <v>303357.649545</v>
      </c>
      <c r="AL19" s="26">
        <f t="shared" si="28"/>
        <v>587685</v>
      </c>
      <c r="AM19" s="19">
        <f t="shared" si="29"/>
        <v>419775</v>
      </c>
      <c r="AN19" s="20">
        <f t="shared" si="15"/>
        <v>5830187.697745</v>
      </c>
    </row>
    <row r="20" s="5" customFormat="1" ht="25" customHeight="1" spans="1:40">
      <c r="A20" s="12" t="s">
        <v>53</v>
      </c>
      <c r="B20" s="13">
        <v>52209</v>
      </c>
      <c r="C20" s="14">
        <f t="shared" si="16"/>
        <v>404.09766</v>
      </c>
      <c r="D20" s="14">
        <f t="shared" si="17"/>
        <v>28192.86</v>
      </c>
      <c r="E20" s="14">
        <f t="shared" si="0"/>
        <v>171581.74596</v>
      </c>
      <c r="F20" s="14">
        <v>92000</v>
      </c>
      <c r="G20" s="15">
        <f t="shared" si="18"/>
        <v>9384.04566</v>
      </c>
      <c r="H20" s="14">
        <f t="shared" si="1"/>
        <v>93840.4566</v>
      </c>
      <c r="I20" s="18">
        <f t="shared" si="19"/>
        <v>404.09766</v>
      </c>
      <c r="J20" s="19">
        <f t="shared" si="2"/>
        <v>20204.883</v>
      </c>
      <c r="K20" s="18">
        <f t="shared" si="20"/>
        <v>1212.29298</v>
      </c>
      <c r="L20" s="18">
        <f t="shared" si="3"/>
        <v>290950.3152</v>
      </c>
      <c r="M20" s="18">
        <f t="shared" si="4"/>
        <v>3636.87894</v>
      </c>
      <c r="N20" s="19">
        <f t="shared" si="5"/>
        <v>109106.3682</v>
      </c>
      <c r="O20" s="20">
        <f t="shared" si="21"/>
        <v>404.09766</v>
      </c>
      <c r="P20" s="19">
        <f t="shared" si="6"/>
        <v>117188.3214</v>
      </c>
      <c r="Q20" s="21">
        <f t="shared" si="22"/>
        <v>4036.747671</v>
      </c>
      <c r="R20" s="14">
        <f t="shared" si="7"/>
        <v>605512.15065</v>
      </c>
      <c r="S20" s="13">
        <v>3032</v>
      </c>
      <c r="T20" s="22">
        <f t="shared" si="8"/>
        <v>636720</v>
      </c>
      <c r="U20" s="13">
        <v>1104</v>
      </c>
      <c r="V20" s="22">
        <f t="shared" si="9"/>
        <v>231840</v>
      </c>
      <c r="W20" s="23">
        <v>235</v>
      </c>
      <c r="X20" s="22">
        <f t="shared" si="10"/>
        <v>47000</v>
      </c>
      <c r="Y20" s="24">
        <v>29000</v>
      </c>
      <c r="Z20" s="24">
        <v>55200</v>
      </c>
      <c r="AA20" s="19">
        <f t="shared" si="23"/>
        <v>3695.614065</v>
      </c>
      <c r="AB20" s="19">
        <f t="shared" si="11"/>
        <v>110868.42195</v>
      </c>
      <c r="AC20" s="18">
        <f t="shared" si="24"/>
        <v>875.54493</v>
      </c>
      <c r="AD20" s="19">
        <f t="shared" si="12"/>
        <v>157598.0874</v>
      </c>
      <c r="AE20" s="25">
        <v>20</v>
      </c>
      <c r="AF20" s="26">
        <f t="shared" si="13"/>
        <v>3000</v>
      </c>
      <c r="AG20" s="19">
        <f t="shared" si="25"/>
        <v>2825.7233697</v>
      </c>
      <c r="AH20" s="19">
        <f t="shared" si="26"/>
        <v>2122.4</v>
      </c>
      <c r="AI20" s="19">
        <f t="shared" si="27"/>
        <v>772.8</v>
      </c>
      <c r="AJ20" s="19">
        <v>723</v>
      </c>
      <c r="AK20" s="26">
        <f t="shared" si="14"/>
        <v>193317.701091</v>
      </c>
      <c r="AL20" s="26">
        <f t="shared" si="28"/>
        <v>365463</v>
      </c>
      <c r="AM20" s="19">
        <f t="shared" si="29"/>
        <v>261045</v>
      </c>
      <c r="AN20" s="20">
        <f t="shared" si="15"/>
        <v>3591436.451451</v>
      </c>
    </row>
    <row r="21" s="5" customFormat="1" ht="25" customHeight="1" spans="1:40">
      <c r="A21" s="12" t="s">
        <v>54</v>
      </c>
      <c r="B21" s="13">
        <v>62870</v>
      </c>
      <c r="C21" s="14">
        <f t="shared" si="16"/>
        <v>486.6138</v>
      </c>
      <c r="D21" s="14">
        <f t="shared" si="17"/>
        <v>33949.8</v>
      </c>
      <c r="E21" s="14">
        <f t="shared" si="0"/>
        <v>206618.4828</v>
      </c>
      <c r="F21" s="14">
        <v>147100</v>
      </c>
      <c r="G21" s="15">
        <f t="shared" si="18"/>
        <v>11300.2538</v>
      </c>
      <c r="H21" s="14">
        <f t="shared" si="1"/>
        <v>113002.538</v>
      </c>
      <c r="I21" s="18">
        <f t="shared" si="19"/>
        <v>486.6138</v>
      </c>
      <c r="J21" s="19">
        <f t="shared" si="2"/>
        <v>24330.69</v>
      </c>
      <c r="K21" s="18">
        <f t="shared" si="20"/>
        <v>1459.8414</v>
      </c>
      <c r="L21" s="18">
        <f t="shared" si="3"/>
        <v>350361.936</v>
      </c>
      <c r="M21" s="18">
        <f t="shared" si="4"/>
        <v>4379.5242</v>
      </c>
      <c r="N21" s="19">
        <f t="shared" si="5"/>
        <v>131385.726</v>
      </c>
      <c r="O21" s="20">
        <f t="shared" si="21"/>
        <v>486.6138</v>
      </c>
      <c r="P21" s="19">
        <f t="shared" si="6"/>
        <v>141118.002</v>
      </c>
      <c r="Q21" s="21">
        <f t="shared" si="22"/>
        <v>4861.04553</v>
      </c>
      <c r="R21" s="14">
        <f t="shared" si="7"/>
        <v>729156.8295</v>
      </c>
      <c r="S21" s="13">
        <v>3651</v>
      </c>
      <c r="T21" s="22">
        <f t="shared" si="8"/>
        <v>766710</v>
      </c>
      <c r="U21" s="13">
        <v>1329</v>
      </c>
      <c r="V21" s="22">
        <f t="shared" si="9"/>
        <v>279090</v>
      </c>
      <c r="W21" s="23">
        <v>279</v>
      </c>
      <c r="X21" s="22">
        <f t="shared" si="10"/>
        <v>55800</v>
      </c>
      <c r="Y21" s="24">
        <v>48000</v>
      </c>
      <c r="Z21" s="24">
        <v>89400</v>
      </c>
      <c r="AA21" s="19">
        <f t="shared" si="23"/>
        <v>4450.25295</v>
      </c>
      <c r="AB21" s="19">
        <f t="shared" si="11"/>
        <v>133507.5885</v>
      </c>
      <c r="AC21" s="18">
        <f t="shared" si="24"/>
        <v>1054.3299</v>
      </c>
      <c r="AD21" s="19">
        <f t="shared" si="12"/>
        <v>189779.382</v>
      </c>
      <c r="AE21" s="25">
        <v>17</v>
      </c>
      <c r="AF21" s="26">
        <f t="shared" si="13"/>
        <v>2550</v>
      </c>
      <c r="AG21" s="19">
        <f t="shared" si="25"/>
        <v>3402.731871</v>
      </c>
      <c r="AH21" s="19">
        <f t="shared" si="26"/>
        <v>2555.7</v>
      </c>
      <c r="AI21" s="19">
        <f t="shared" si="27"/>
        <v>930.3</v>
      </c>
      <c r="AJ21" s="19">
        <v>488</v>
      </c>
      <c r="AK21" s="26">
        <f t="shared" si="14"/>
        <v>221301.95613</v>
      </c>
      <c r="AL21" s="26">
        <f t="shared" si="28"/>
        <v>440090</v>
      </c>
      <c r="AM21" s="19">
        <f t="shared" si="29"/>
        <v>314350</v>
      </c>
      <c r="AN21" s="20">
        <f t="shared" si="15"/>
        <v>4383653.13093</v>
      </c>
    </row>
    <row r="22" s="5" customFormat="1" ht="25" customHeight="1" spans="1:40">
      <c r="A22" s="12" t="s">
        <v>55</v>
      </c>
      <c r="B22" s="13">
        <v>56489</v>
      </c>
      <c r="C22" s="14">
        <f t="shared" si="16"/>
        <v>437.22486</v>
      </c>
      <c r="D22" s="14">
        <f t="shared" si="17"/>
        <v>30504.06</v>
      </c>
      <c r="E22" s="14">
        <f t="shared" si="0"/>
        <v>185647.70916</v>
      </c>
      <c r="F22" s="14">
        <v>132600</v>
      </c>
      <c r="G22" s="15">
        <f t="shared" si="18"/>
        <v>10153.33286</v>
      </c>
      <c r="H22" s="14">
        <f t="shared" si="1"/>
        <v>101533.3286</v>
      </c>
      <c r="I22" s="18">
        <f t="shared" si="19"/>
        <v>437.22486</v>
      </c>
      <c r="J22" s="19">
        <f t="shared" si="2"/>
        <v>21861.243</v>
      </c>
      <c r="K22" s="18">
        <f t="shared" si="20"/>
        <v>1311.67458</v>
      </c>
      <c r="L22" s="18">
        <f t="shared" si="3"/>
        <v>314801.8992</v>
      </c>
      <c r="M22" s="18">
        <f t="shared" si="4"/>
        <v>3935.02374</v>
      </c>
      <c r="N22" s="19">
        <f t="shared" si="5"/>
        <v>118050.7122</v>
      </c>
      <c r="O22" s="20">
        <f t="shared" si="21"/>
        <v>437.22486</v>
      </c>
      <c r="P22" s="19">
        <f t="shared" si="6"/>
        <v>126795.2094</v>
      </c>
      <c r="Q22" s="21">
        <f t="shared" si="22"/>
        <v>4367.672991</v>
      </c>
      <c r="R22" s="14">
        <f t="shared" si="7"/>
        <v>655150.94865</v>
      </c>
      <c r="S22" s="13">
        <v>3280</v>
      </c>
      <c r="T22" s="22">
        <f t="shared" si="8"/>
        <v>688800</v>
      </c>
      <c r="U22" s="13">
        <v>1194</v>
      </c>
      <c r="V22" s="22">
        <f t="shared" si="9"/>
        <v>250740</v>
      </c>
      <c r="W22" s="23">
        <v>285</v>
      </c>
      <c r="X22" s="22">
        <f t="shared" si="10"/>
        <v>57000</v>
      </c>
      <c r="Y22" s="24">
        <v>43000</v>
      </c>
      <c r="Z22" s="24">
        <v>80400</v>
      </c>
      <c r="AA22" s="19">
        <f t="shared" si="23"/>
        <v>3998.573865</v>
      </c>
      <c r="AB22" s="19">
        <f t="shared" si="11"/>
        <v>119957.21595</v>
      </c>
      <c r="AC22" s="18">
        <f t="shared" si="24"/>
        <v>947.32053</v>
      </c>
      <c r="AD22" s="19">
        <f t="shared" si="12"/>
        <v>170517.6954</v>
      </c>
      <c r="AE22" s="25">
        <v>20</v>
      </c>
      <c r="AF22" s="26">
        <f t="shared" si="13"/>
        <v>3000</v>
      </c>
      <c r="AG22" s="19">
        <f t="shared" si="25"/>
        <v>3057.3710937</v>
      </c>
      <c r="AH22" s="19">
        <f t="shared" si="26"/>
        <v>2296</v>
      </c>
      <c r="AI22" s="19">
        <f t="shared" si="27"/>
        <v>835.8</v>
      </c>
      <c r="AJ22" s="19">
        <v>818</v>
      </c>
      <c r="AK22" s="26">
        <f t="shared" si="14"/>
        <v>210215.132811</v>
      </c>
      <c r="AL22" s="26">
        <f t="shared" si="28"/>
        <v>395423</v>
      </c>
      <c r="AM22" s="19">
        <f t="shared" si="29"/>
        <v>282445</v>
      </c>
      <c r="AN22" s="20">
        <f t="shared" si="15"/>
        <v>3957939.094371</v>
      </c>
    </row>
    <row r="23" s="5" customFormat="1" ht="25" customHeight="1" spans="1:40">
      <c r="A23" s="12" t="s">
        <v>56</v>
      </c>
      <c r="B23" s="13">
        <v>37691</v>
      </c>
      <c r="C23" s="14">
        <f t="shared" si="16"/>
        <v>291.72834</v>
      </c>
      <c r="D23" s="14">
        <f t="shared" si="17"/>
        <v>20353.14</v>
      </c>
      <c r="E23" s="14">
        <f t="shared" si="0"/>
        <v>123869.21004</v>
      </c>
      <c r="F23" s="14">
        <v>103600</v>
      </c>
      <c r="G23" s="15">
        <f t="shared" si="18"/>
        <v>6774.58034</v>
      </c>
      <c r="H23" s="14">
        <f t="shared" si="1"/>
        <v>67745.8034</v>
      </c>
      <c r="I23" s="18">
        <f t="shared" si="19"/>
        <v>291.72834</v>
      </c>
      <c r="J23" s="19">
        <f t="shared" si="2"/>
        <v>14586.417</v>
      </c>
      <c r="K23" s="18">
        <f t="shared" si="20"/>
        <v>875.18502</v>
      </c>
      <c r="L23" s="18">
        <f t="shared" si="3"/>
        <v>210044.4048</v>
      </c>
      <c r="M23" s="18">
        <f t="shared" si="4"/>
        <v>2625.55506</v>
      </c>
      <c r="N23" s="19">
        <f t="shared" si="5"/>
        <v>78766.6518</v>
      </c>
      <c r="O23" s="20">
        <f t="shared" si="21"/>
        <v>291.72834</v>
      </c>
      <c r="P23" s="19">
        <f t="shared" si="6"/>
        <v>84601.2186</v>
      </c>
      <c r="Q23" s="21">
        <f t="shared" si="22"/>
        <v>2914.230429</v>
      </c>
      <c r="R23" s="14">
        <f t="shared" si="7"/>
        <v>437134.56435</v>
      </c>
      <c r="S23" s="13">
        <v>2189</v>
      </c>
      <c r="T23" s="22">
        <f t="shared" si="8"/>
        <v>459690</v>
      </c>
      <c r="U23" s="13">
        <v>797</v>
      </c>
      <c r="V23" s="22">
        <f t="shared" si="9"/>
        <v>167370</v>
      </c>
      <c r="W23" s="23">
        <v>190</v>
      </c>
      <c r="X23" s="22">
        <f t="shared" si="10"/>
        <v>38000</v>
      </c>
      <c r="Y23" s="24">
        <v>33000</v>
      </c>
      <c r="Z23" s="24">
        <v>62400</v>
      </c>
      <c r="AA23" s="19">
        <f t="shared" si="23"/>
        <v>2667.957435</v>
      </c>
      <c r="AB23" s="19">
        <f t="shared" si="11"/>
        <v>80038.72305</v>
      </c>
      <c r="AC23" s="18">
        <f t="shared" si="24"/>
        <v>632.07807</v>
      </c>
      <c r="AD23" s="19">
        <f t="shared" si="12"/>
        <v>113774.0526</v>
      </c>
      <c r="AE23" s="25">
        <v>10</v>
      </c>
      <c r="AF23" s="26">
        <f t="shared" si="13"/>
        <v>1500</v>
      </c>
      <c r="AG23" s="19">
        <f t="shared" si="25"/>
        <v>2039.9613003</v>
      </c>
      <c r="AH23" s="19">
        <f t="shared" si="26"/>
        <v>1532.3</v>
      </c>
      <c r="AI23" s="19">
        <f t="shared" si="27"/>
        <v>557.9</v>
      </c>
      <c r="AJ23" s="19">
        <v>595</v>
      </c>
      <c r="AK23" s="26">
        <f t="shared" si="14"/>
        <v>141754.839009</v>
      </c>
      <c r="AL23" s="26">
        <f t="shared" si="28"/>
        <v>263837</v>
      </c>
      <c r="AM23" s="19">
        <f t="shared" si="29"/>
        <v>188455</v>
      </c>
      <c r="AN23" s="20">
        <f t="shared" si="15"/>
        <v>2670167.884649</v>
      </c>
    </row>
    <row r="24" s="5" customFormat="1" ht="25" customHeight="1" spans="1:40">
      <c r="A24" s="12" t="s">
        <v>57</v>
      </c>
      <c r="B24" s="13">
        <v>16633</v>
      </c>
      <c r="C24" s="14">
        <f t="shared" si="16"/>
        <v>128.73942</v>
      </c>
      <c r="D24" s="14">
        <f t="shared" si="17"/>
        <v>8981.82</v>
      </c>
      <c r="E24" s="14">
        <f t="shared" si="0"/>
        <v>54663.35652</v>
      </c>
      <c r="F24" s="14">
        <v>65900</v>
      </c>
      <c r="G24" s="15">
        <f t="shared" si="18"/>
        <v>2989.61542</v>
      </c>
      <c r="H24" s="14">
        <f t="shared" si="1"/>
        <v>29896.1542</v>
      </c>
      <c r="I24" s="18">
        <f t="shared" si="19"/>
        <v>128.73942</v>
      </c>
      <c r="J24" s="19">
        <f t="shared" si="2"/>
        <v>6436.971</v>
      </c>
      <c r="K24" s="18">
        <f t="shared" si="20"/>
        <v>386.21826</v>
      </c>
      <c r="L24" s="18">
        <f t="shared" si="3"/>
        <v>92692.3824</v>
      </c>
      <c r="M24" s="18">
        <f t="shared" si="4"/>
        <v>1158.65478</v>
      </c>
      <c r="N24" s="19">
        <f t="shared" si="5"/>
        <v>34759.6434</v>
      </c>
      <c r="O24" s="20">
        <f t="shared" si="21"/>
        <v>128.73942</v>
      </c>
      <c r="P24" s="19">
        <f t="shared" si="6"/>
        <v>37334.4318</v>
      </c>
      <c r="Q24" s="21">
        <f t="shared" si="22"/>
        <v>1286.046927</v>
      </c>
      <c r="R24" s="14">
        <f t="shared" si="7"/>
        <v>192907.03905</v>
      </c>
      <c r="S24" s="13">
        <v>966</v>
      </c>
      <c r="T24" s="22">
        <f t="shared" si="8"/>
        <v>202860</v>
      </c>
      <c r="U24" s="13">
        <v>352</v>
      </c>
      <c r="V24" s="22">
        <f t="shared" si="9"/>
        <v>73920</v>
      </c>
      <c r="W24" s="23">
        <v>70</v>
      </c>
      <c r="X24" s="22">
        <f t="shared" si="10"/>
        <v>14000</v>
      </c>
      <c r="Y24" s="24">
        <v>20000</v>
      </c>
      <c r="Z24" s="24">
        <v>39000</v>
      </c>
      <c r="AA24" s="19">
        <f t="shared" si="23"/>
        <v>1177.366905</v>
      </c>
      <c r="AB24" s="19">
        <f t="shared" si="11"/>
        <v>35321.00715</v>
      </c>
      <c r="AC24" s="18">
        <f t="shared" si="24"/>
        <v>278.93541</v>
      </c>
      <c r="AD24" s="19">
        <f t="shared" si="12"/>
        <v>50208.3738</v>
      </c>
      <c r="AE24" s="25">
        <v>3</v>
      </c>
      <c r="AF24" s="26">
        <f t="shared" si="13"/>
        <v>450</v>
      </c>
      <c r="AG24" s="19">
        <f t="shared" si="25"/>
        <v>900.2328489</v>
      </c>
      <c r="AH24" s="19">
        <f t="shared" si="26"/>
        <v>676.2</v>
      </c>
      <c r="AI24" s="19">
        <f t="shared" si="27"/>
        <v>246.4</v>
      </c>
      <c r="AJ24" s="19">
        <v>228</v>
      </c>
      <c r="AK24" s="26">
        <f t="shared" si="14"/>
        <v>61524.985467</v>
      </c>
      <c r="AL24" s="26">
        <f t="shared" si="28"/>
        <v>116431</v>
      </c>
      <c r="AM24" s="19">
        <f t="shared" si="29"/>
        <v>83165</v>
      </c>
      <c r="AN24" s="20">
        <f t="shared" si="15"/>
        <v>1211470.344787</v>
      </c>
    </row>
    <row r="25" s="5" customFormat="1" ht="25" customHeight="1" spans="1:40">
      <c r="A25" s="12" t="s">
        <v>58</v>
      </c>
      <c r="B25" s="13">
        <v>14238</v>
      </c>
      <c r="C25" s="14">
        <f t="shared" si="16"/>
        <v>110.20212</v>
      </c>
      <c r="D25" s="14">
        <f t="shared" si="17"/>
        <v>7688.52</v>
      </c>
      <c r="E25" s="14">
        <f t="shared" si="0"/>
        <v>46792.33272</v>
      </c>
      <c r="F25" s="14">
        <v>68800</v>
      </c>
      <c r="G25" s="15">
        <f t="shared" si="18"/>
        <v>2559.13812</v>
      </c>
      <c r="H25" s="14">
        <f t="shared" si="1"/>
        <v>25591.3812</v>
      </c>
      <c r="I25" s="18">
        <f t="shared" si="19"/>
        <v>110.20212</v>
      </c>
      <c r="J25" s="19">
        <f t="shared" si="2"/>
        <v>5510.106</v>
      </c>
      <c r="K25" s="18">
        <f t="shared" si="20"/>
        <v>330.60636</v>
      </c>
      <c r="L25" s="18">
        <f t="shared" si="3"/>
        <v>79345.5264</v>
      </c>
      <c r="M25" s="18">
        <f t="shared" si="4"/>
        <v>991.81908</v>
      </c>
      <c r="N25" s="19">
        <f t="shared" si="5"/>
        <v>29754.5724</v>
      </c>
      <c r="O25" s="20">
        <f t="shared" si="21"/>
        <v>110.20212</v>
      </c>
      <c r="P25" s="19">
        <f t="shared" si="6"/>
        <v>31958.6148</v>
      </c>
      <c r="Q25" s="21">
        <f t="shared" si="22"/>
        <v>1100.867922</v>
      </c>
      <c r="R25" s="14">
        <f t="shared" si="7"/>
        <v>165130.1883</v>
      </c>
      <c r="S25" s="13">
        <v>827</v>
      </c>
      <c r="T25" s="22">
        <f t="shared" si="8"/>
        <v>173670</v>
      </c>
      <c r="U25" s="13">
        <v>301</v>
      </c>
      <c r="V25" s="22">
        <f t="shared" si="9"/>
        <v>63210</v>
      </c>
      <c r="W25" s="23">
        <v>65</v>
      </c>
      <c r="X25" s="22">
        <f t="shared" si="10"/>
        <v>13000</v>
      </c>
      <c r="Y25" s="24">
        <v>21000</v>
      </c>
      <c r="Z25" s="24">
        <v>40800</v>
      </c>
      <c r="AA25" s="19">
        <f t="shared" si="23"/>
        <v>1007.83683</v>
      </c>
      <c r="AB25" s="19">
        <f t="shared" si="11"/>
        <v>30235.1049</v>
      </c>
      <c r="AC25" s="18">
        <f t="shared" si="24"/>
        <v>238.77126</v>
      </c>
      <c r="AD25" s="19">
        <f t="shared" si="12"/>
        <v>42978.8268</v>
      </c>
      <c r="AE25" s="25">
        <v>3</v>
      </c>
      <c r="AF25" s="26">
        <f t="shared" si="13"/>
        <v>450</v>
      </c>
      <c r="AG25" s="19">
        <f t="shared" si="25"/>
        <v>770.6075454</v>
      </c>
      <c r="AH25" s="19">
        <f t="shared" si="26"/>
        <v>578.9</v>
      </c>
      <c r="AI25" s="19">
        <f t="shared" si="27"/>
        <v>210.7</v>
      </c>
      <c r="AJ25" s="19">
        <v>912</v>
      </c>
      <c r="AK25" s="26">
        <f t="shared" si="14"/>
        <v>74166.226362</v>
      </c>
      <c r="AL25" s="26">
        <f t="shared" si="28"/>
        <v>99666</v>
      </c>
      <c r="AM25" s="19">
        <f t="shared" si="29"/>
        <v>71190</v>
      </c>
      <c r="AN25" s="20">
        <f t="shared" si="15"/>
        <v>1083248.879882</v>
      </c>
    </row>
    <row r="26" s="5" customFormat="1" ht="25" customHeight="1" spans="1:40">
      <c r="A26" s="12" t="s">
        <v>59</v>
      </c>
      <c r="B26" s="13">
        <v>45031</v>
      </c>
      <c r="C26" s="14">
        <f t="shared" si="16"/>
        <v>348.53994</v>
      </c>
      <c r="D26" s="14">
        <f t="shared" si="17"/>
        <v>24316.74</v>
      </c>
      <c r="E26" s="14">
        <f t="shared" si="0"/>
        <v>147991.67964</v>
      </c>
      <c r="F26" s="14">
        <v>173200</v>
      </c>
      <c r="G26" s="15">
        <f t="shared" si="18"/>
        <v>8093.87194</v>
      </c>
      <c r="H26" s="14">
        <f t="shared" si="1"/>
        <v>80938.7194</v>
      </c>
      <c r="I26" s="18">
        <f t="shared" si="19"/>
        <v>348.53994</v>
      </c>
      <c r="J26" s="19">
        <f t="shared" si="2"/>
        <v>17426.997</v>
      </c>
      <c r="K26" s="18">
        <f t="shared" si="20"/>
        <v>1045.61982</v>
      </c>
      <c r="L26" s="18">
        <f t="shared" si="3"/>
        <v>250948.7568</v>
      </c>
      <c r="M26" s="18">
        <f t="shared" si="4"/>
        <v>3136.85946</v>
      </c>
      <c r="N26" s="19">
        <f t="shared" si="5"/>
        <v>94105.7838</v>
      </c>
      <c r="O26" s="20">
        <f t="shared" si="21"/>
        <v>348.53994</v>
      </c>
      <c r="P26" s="19">
        <f t="shared" si="6"/>
        <v>101076.5826</v>
      </c>
      <c r="Q26" s="21">
        <f t="shared" si="22"/>
        <v>3481.751889</v>
      </c>
      <c r="R26" s="14">
        <f t="shared" si="7"/>
        <v>522262.78335</v>
      </c>
      <c r="S26" s="13">
        <v>2615</v>
      </c>
      <c r="T26" s="22">
        <f t="shared" si="8"/>
        <v>549150</v>
      </c>
      <c r="U26" s="13">
        <v>952</v>
      </c>
      <c r="V26" s="22">
        <f t="shared" si="9"/>
        <v>199920</v>
      </c>
      <c r="W26" s="23">
        <v>205</v>
      </c>
      <c r="X26" s="22">
        <f t="shared" si="10"/>
        <v>41000</v>
      </c>
      <c r="Y26" s="24">
        <v>57000</v>
      </c>
      <c r="Z26" s="24">
        <v>105600</v>
      </c>
      <c r="AA26" s="19">
        <f t="shared" si="23"/>
        <v>3187.519335</v>
      </c>
      <c r="AB26" s="19">
        <f t="shared" si="11"/>
        <v>95625.58005</v>
      </c>
      <c r="AC26" s="18">
        <f t="shared" si="24"/>
        <v>755.16987</v>
      </c>
      <c r="AD26" s="19">
        <f t="shared" si="12"/>
        <v>135930.5766</v>
      </c>
      <c r="AE26" s="25">
        <v>20</v>
      </c>
      <c r="AF26" s="26">
        <f t="shared" si="13"/>
        <v>3000</v>
      </c>
      <c r="AG26" s="19">
        <f t="shared" si="25"/>
        <v>2437.2263223</v>
      </c>
      <c r="AH26" s="19">
        <f t="shared" si="26"/>
        <v>1830.5</v>
      </c>
      <c r="AI26" s="19">
        <f t="shared" si="27"/>
        <v>666.4</v>
      </c>
      <c r="AJ26" s="19">
        <v>331</v>
      </c>
      <c r="AK26" s="26">
        <f t="shared" si="14"/>
        <v>157953.789669</v>
      </c>
      <c r="AL26" s="26">
        <f t="shared" si="28"/>
        <v>315217</v>
      </c>
      <c r="AM26" s="19">
        <f t="shared" si="29"/>
        <v>225155</v>
      </c>
      <c r="AN26" s="20">
        <f t="shared" si="15"/>
        <v>3273503.248909</v>
      </c>
    </row>
    <row r="27" s="5" customFormat="1" ht="25" customHeight="1" spans="1:40">
      <c r="A27" s="12" t="s">
        <v>60</v>
      </c>
      <c r="B27" s="13">
        <v>66686</v>
      </c>
      <c r="C27" s="14">
        <f t="shared" si="16"/>
        <v>516.14964</v>
      </c>
      <c r="D27" s="14">
        <f t="shared" si="17"/>
        <v>36010.44</v>
      </c>
      <c r="E27" s="14">
        <f t="shared" si="0"/>
        <v>219159.53784</v>
      </c>
      <c r="F27" s="14">
        <v>161600</v>
      </c>
      <c r="G27" s="15">
        <f t="shared" si="18"/>
        <v>11986.14164</v>
      </c>
      <c r="H27" s="14">
        <f t="shared" si="1"/>
        <v>119861.4164</v>
      </c>
      <c r="I27" s="18">
        <f t="shared" si="19"/>
        <v>516.14964</v>
      </c>
      <c r="J27" s="19">
        <f t="shared" si="2"/>
        <v>25807.482</v>
      </c>
      <c r="K27" s="18">
        <f t="shared" si="20"/>
        <v>1548.44892</v>
      </c>
      <c r="L27" s="18">
        <f t="shared" si="3"/>
        <v>371627.7408</v>
      </c>
      <c r="M27" s="18">
        <f t="shared" si="4"/>
        <v>4645.34676</v>
      </c>
      <c r="N27" s="19">
        <f t="shared" si="5"/>
        <v>139360.4028</v>
      </c>
      <c r="O27" s="20">
        <f t="shared" si="21"/>
        <v>516.14964</v>
      </c>
      <c r="P27" s="19">
        <f t="shared" si="6"/>
        <v>149683.3956</v>
      </c>
      <c r="Q27" s="21">
        <f t="shared" si="22"/>
        <v>5156.094834</v>
      </c>
      <c r="R27" s="14">
        <f t="shared" si="7"/>
        <v>773414.2251</v>
      </c>
      <c r="S27" s="13">
        <v>3873</v>
      </c>
      <c r="T27" s="22">
        <f t="shared" si="8"/>
        <v>813330</v>
      </c>
      <c r="U27" s="13">
        <v>1410</v>
      </c>
      <c r="V27" s="22">
        <f t="shared" si="9"/>
        <v>296100</v>
      </c>
      <c r="W27" s="23">
        <v>309</v>
      </c>
      <c r="X27" s="22">
        <f t="shared" si="10"/>
        <v>61800</v>
      </c>
      <c r="Y27" s="24">
        <v>53000</v>
      </c>
      <c r="Z27" s="24">
        <v>98400</v>
      </c>
      <c r="AA27" s="19">
        <f t="shared" si="23"/>
        <v>4720.36851</v>
      </c>
      <c r="AB27" s="19">
        <f t="shared" si="11"/>
        <v>141611.0553</v>
      </c>
      <c r="AC27" s="18">
        <f t="shared" si="24"/>
        <v>1118.32422</v>
      </c>
      <c r="AD27" s="19">
        <f t="shared" si="12"/>
        <v>201298.3596</v>
      </c>
      <c r="AE27" s="25">
        <v>35</v>
      </c>
      <c r="AF27" s="26">
        <f t="shared" si="13"/>
        <v>5250</v>
      </c>
      <c r="AG27" s="19">
        <f t="shared" si="25"/>
        <v>3609.2663838</v>
      </c>
      <c r="AH27" s="19">
        <f t="shared" si="26"/>
        <v>2711.1</v>
      </c>
      <c r="AI27" s="19">
        <f t="shared" si="27"/>
        <v>987</v>
      </c>
      <c r="AJ27" s="19">
        <v>663</v>
      </c>
      <c r="AK27" s="26">
        <f t="shared" si="14"/>
        <v>239110.991514</v>
      </c>
      <c r="AL27" s="26">
        <f t="shared" si="28"/>
        <v>466802</v>
      </c>
      <c r="AM27" s="19">
        <f t="shared" si="29"/>
        <v>333430</v>
      </c>
      <c r="AN27" s="20">
        <f t="shared" si="15"/>
        <v>4670646.606954</v>
      </c>
    </row>
    <row r="28" s="5" customFormat="1" ht="25" customHeight="1" spans="1:40">
      <c r="A28" s="12" t="s">
        <v>61</v>
      </c>
      <c r="B28" s="13">
        <v>102720</v>
      </c>
      <c r="C28" s="14">
        <f t="shared" si="16"/>
        <v>795.0528</v>
      </c>
      <c r="D28" s="14">
        <f t="shared" si="17"/>
        <v>55468.8</v>
      </c>
      <c r="E28" s="14">
        <f t="shared" si="0"/>
        <v>337583.1168</v>
      </c>
      <c r="F28" s="14">
        <v>205100</v>
      </c>
      <c r="G28" s="15">
        <f t="shared" si="18"/>
        <v>18462.8928</v>
      </c>
      <c r="H28" s="14">
        <f t="shared" si="1"/>
        <v>184628.928</v>
      </c>
      <c r="I28" s="18">
        <f t="shared" si="19"/>
        <v>795.0528</v>
      </c>
      <c r="J28" s="19">
        <f t="shared" si="2"/>
        <v>39752.64</v>
      </c>
      <c r="K28" s="18">
        <f t="shared" si="20"/>
        <v>2385.1584</v>
      </c>
      <c r="L28" s="18">
        <f t="shared" si="3"/>
        <v>572438.016</v>
      </c>
      <c r="M28" s="18">
        <f t="shared" si="4"/>
        <v>7155.4752</v>
      </c>
      <c r="N28" s="19">
        <f t="shared" si="5"/>
        <v>214664.256</v>
      </c>
      <c r="O28" s="20">
        <f t="shared" si="21"/>
        <v>795.0528</v>
      </c>
      <c r="P28" s="19">
        <f t="shared" si="6"/>
        <v>230565.312</v>
      </c>
      <c r="Q28" s="21">
        <f t="shared" si="22"/>
        <v>7942.20768</v>
      </c>
      <c r="R28" s="14">
        <f t="shared" si="7"/>
        <v>1191331.152</v>
      </c>
      <c r="S28" s="13">
        <v>5965</v>
      </c>
      <c r="T28" s="22">
        <f t="shared" si="8"/>
        <v>1252650</v>
      </c>
      <c r="U28" s="13">
        <v>2171</v>
      </c>
      <c r="V28" s="22">
        <f t="shared" si="9"/>
        <v>455910</v>
      </c>
      <c r="W28" s="23">
        <v>463</v>
      </c>
      <c r="X28" s="22">
        <f t="shared" si="10"/>
        <v>92600</v>
      </c>
      <c r="Y28" s="24">
        <v>68000</v>
      </c>
      <c r="Z28" s="24">
        <v>125400</v>
      </c>
      <c r="AA28" s="19">
        <f t="shared" si="23"/>
        <v>7271.0352</v>
      </c>
      <c r="AB28" s="19">
        <f t="shared" si="11"/>
        <v>218131.056</v>
      </c>
      <c r="AC28" s="18">
        <f t="shared" si="24"/>
        <v>1722.6144</v>
      </c>
      <c r="AD28" s="19">
        <f t="shared" si="12"/>
        <v>310070.592</v>
      </c>
      <c r="AE28" s="25">
        <v>60</v>
      </c>
      <c r="AF28" s="26">
        <f t="shared" si="13"/>
        <v>9000</v>
      </c>
      <c r="AG28" s="19">
        <f t="shared" si="25"/>
        <v>5559.545376</v>
      </c>
      <c r="AH28" s="19">
        <f t="shared" si="26"/>
        <v>4175.5</v>
      </c>
      <c r="AI28" s="19">
        <f t="shared" si="27"/>
        <v>1519.7</v>
      </c>
      <c r="AJ28" s="19">
        <v>388</v>
      </c>
      <c r="AK28" s="26">
        <f t="shared" si="14"/>
        <v>349282.36128</v>
      </c>
      <c r="AL28" s="26">
        <f t="shared" si="28"/>
        <v>719040</v>
      </c>
      <c r="AM28" s="19">
        <f t="shared" si="29"/>
        <v>513600</v>
      </c>
      <c r="AN28" s="20">
        <f t="shared" si="15"/>
        <v>7089747.43008</v>
      </c>
    </row>
    <row r="29" s="5" customFormat="1" ht="25" customHeight="1" spans="1:40">
      <c r="A29" s="12" t="s">
        <v>62</v>
      </c>
      <c r="B29" s="13">
        <v>113143</v>
      </c>
      <c r="C29" s="14">
        <f t="shared" si="16"/>
        <v>875.72682</v>
      </c>
      <c r="D29" s="14">
        <f t="shared" si="17"/>
        <v>61097.22</v>
      </c>
      <c r="E29" s="14">
        <f t="shared" si="0"/>
        <v>371837.68092</v>
      </c>
      <c r="F29" s="14">
        <v>300800</v>
      </c>
      <c r="G29" s="15">
        <f t="shared" si="18"/>
        <v>20336.32282</v>
      </c>
      <c r="H29" s="14">
        <f t="shared" si="1"/>
        <v>203363.2282</v>
      </c>
      <c r="I29" s="18">
        <f t="shared" si="19"/>
        <v>875.72682</v>
      </c>
      <c r="J29" s="19">
        <f t="shared" si="2"/>
        <v>43786.341</v>
      </c>
      <c r="K29" s="18">
        <f t="shared" si="20"/>
        <v>2627.18046</v>
      </c>
      <c r="L29" s="18">
        <f t="shared" si="3"/>
        <v>630523.3104</v>
      </c>
      <c r="M29" s="18">
        <f t="shared" si="4"/>
        <v>7881.54138</v>
      </c>
      <c r="N29" s="19">
        <f t="shared" si="5"/>
        <v>236446.2414</v>
      </c>
      <c r="O29" s="20">
        <f t="shared" si="21"/>
        <v>875.72682</v>
      </c>
      <c r="P29" s="19">
        <f t="shared" si="6"/>
        <v>253960.7778</v>
      </c>
      <c r="Q29" s="21">
        <f t="shared" si="22"/>
        <v>8748.103617</v>
      </c>
      <c r="R29" s="14">
        <f t="shared" si="7"/>
        <v>1312215.54255</v>
      </c>
      <c r="S29" s="13">
        <v>6570</v>
      </c>
      <c r="T29" s="22">
        <f t="shared" si="8"/>
        <v>1379700</v>
      </c>
      <c r="U29" s="13">
        <v>2392</v>
      </c>
      <c r="V29" s="22">
        <f t="shared" si="9"/>
        <v>502320</v>
      </c>
      <c r="W29" s="23">
        <v>489</v>
      </c>
      <c r="X29" s="22">
        <f t="shared" si="10"/>
        <v>97800</v>
      </c>
      <c r="Y29" s="24">
        <v>101000</v>
      </c>
      <c r="Z29" s="24">
        <v>184800</v>
      </c>
      <c r="AA29" s="19">
        <f t="shared" si="23"/>
        <v>8008.827255</v>
      </c>
      <c r="AB29" s="19">
        <f t="shared" si="11"/>
        <v>240264.81765</v>
      </c>
      <c r="AC29" s="18">
        <f t="shared" si="24"/>
        <v>1897.40811</v>
      </c>
      <c r="AD29" s="19">
        <f t="shared" si="12"/>
        <v>341533.4598</v>
      </c>
      <c r="AE29" s="25">
        <v>70</v>
      </c>
      <c r="AF29" s="26">
        <f t="shared" si="13"/>
        <v>10500</v>
      </c>
      <c r="AG29" s="19">
        <f t="shared" si="25"/>
        <v>6123.6725319</v>
      </c>
      <c r="AH29" s="19">
        <f t="shared" si="26"/>
        <v>4599</v>
      </c>
      <c r="AI29" s="19">
        <f t="shared" si="27"/>
        <v>1674.4</v>
      </c>
      <c r="AJ29" s="19">
        <v>1280</v>
      </c>
      <c r="AK29" s="26">
        <f t="shared" si="14"/>
        <v>410312.175957</v>
      </c>
      <c r="AL29" s="26">
        <f t="shared" si="28"/>
        <v>792001</v>
      </c>
      <c r="AM29" s="19">
        <f t="shared" si="29"/>
        <v>565715</v>
      </c>
      <c r="AN29" s="20">
        <f t="shared" si="15"/>
        <v>7978879.575677</v>
      </c>
    </row>
    <row r="30" s="5" customFormat="1" ht="25" customHeight="1" spans="1:40">
      <c r="A30" s="12" t="s">
        <v>63</v>
      </c>
      <c r="B30" s="13">
        <v>72817</v>
      </c>
      <c r="C30" s="14">
        <f t="shared" si="16"/>
        <v>563.60358</v>
      </c>
      <c r="D30" s="14">
        <f t="shared" si="17"/>
        <v>39321.18</v>
      </c>
      <c r="E30" s="14">
        <f t="shared" si="0"/>
        <v>239308.70148</v>
      </c>
      <c r="F30" s="14">
        <v>213800</v>
      </c>
      <c r="G30" s="15">
        <f t="shared" si="18"/>
        <v>13088.12758</v>
      </c>
      <c r="H30" s="14">
        <f t="shared" si="1"/>
        <v>130881.2758</v>
      </c>
      <c r="I30" s="18">
        <f t="shared" si="19"/>
        <v>563.60358</v>
      </c>
      <c r="J30" s="19">
        <f t="shared" si="2"/>
        <v>28180.179</v>
      </c>
      <c r="K30" s="18">
        <f t="shared" si="20"/>
        <v>1690.81074</v>
      </c>
      <c r="L30" s="18">
        <f t="shared" si="3"/>
        <v>405794.5776</v>
      </c>
      <c r="M30" s="18">
        <f t="shared" si="4"/>
        <v>5072.43222</v>
      </c>
      <c r="N30" s="19">
        <f t="shared" si="5"/>
        <v>152172.9666</v>
      </c>
      <c r="O30" s="20">
        <f t="shared" si="21"/>
        <v>563.60358</v>
      </c>
      <c r="P30" s="19">
        <f t="shared" si="6"/>
        <v>163445.0382</v>
      </c>
      <c r="Q30" s="21">
        <f t="shared" si="22"/>
        <v>5630.137623</v>
      </c>
      <c r="R30" s="14">
        <f t="shared" si="7"/>
        <v>844520.64345</v>
      </c>
      <c r="S30" s="13">
        <v>4229</v>
      </c>
      <c r="T30" s="22">
        <f t="shared" si="8"/>
        <v>888090</v>
      </c>
      <c r="U30" s="13">
        <v>1539</v>
      </c>
      <c r="V30" s="22">
        <f t="shared" si="9"/>
        <v>323190</v>
      </c>
      <c r="W30" s="23">
        <v>400</v>
      </c>
      <c r="X30" s="22">
        <f t="shared" si="10"/>
        <v>80000</v>
      </c>
      <c r="Y30" s="24">
        <v>71000</v>
      </c>
      <c r="Z30" s="24">
        <v>130800</v>
      </c>
      <c r="AA30" s="19">
        <f t="shared" si="23"/>
        <v>5154.351345</v>
      </c>
      <c r="AB30" s="19">
        <f t="shared" si="11"/>
        <v>154630.54035</v>
      </c>
      <c r="AC30" s="18">
        <f t="shared" si="24"/>
        <v>1221.14109</v>
      </c>
      <c r="AD30" s="19">
        <f t="shared" si="12"/>
        <v>219805.3962</v>
      </c>
      <c r="AE30" s="25">
        <v>45</v>
      </c>
      <c r="AF30" s="26">
        <f t="shared" si="13"/>
        <v>6750</v>
      </c>
      <c r="AG30" s="19">
        <f t="shared" si="25"/>
        <v>3941.0963361</v>
      </c>
      <c r="AH30" s="19">
        <f t="shared" si="26"/>
        <v>2960.3</v>
      </c>
      <c r="AI30" s="19">
        <f t="shared" si="27"/>
        <v>1077.3</v>
      </c>
      <c r="AJ30" s="19">
        <v>565</v>
      </c>
      <c r="AK30" s="26">
        <f t="shared" si="14"/>
        <v>256310.890083</v>
      </c>
      <c r="AL30" s="26">
        <f t="shared" si="28"/>
        <v>509719</v>
      </c>
      <c r="AM30" s="19">
        <f t="shared" si="29"/>
        <v>364085</v>
      </c>
      <c r="AN30" s="20">
        <f t="shared" si="15"/>
        <v>5182484.208763</v>
      </c>
    </row>
    <row r="31" s="5" customFormat="1" ht="25" customHeight="1" spans="1:42">
      <c r="A31" s="13" t="s">
        <v>21</v>
      </c>
      <c r="B31" s="13">
        <f>SUM(B5:B30)</f>
        <v>1527000</v>
      </c>
      <c r="C31" s="14">
        <f t="shared" si="16"/>
        <v>11818.98</v>
      </c>
      <c r="D31" s="14">
        <f t="shared" si="17"/>
        <v>824580</v>
      </c>
      <c r="E31" s="14">
        <f t="shared" si="0"/>
        <v>5018393.88</v>
      </c>
      <c r="F31" s="14">
        <f>SUM(F5:F30)</f>
        <v>3723100</v>
      </c>
      <c r="G31" s="15">
        <f t="shared" si="18"/>
        <v>274462.98</v>
      </c>
      <c r="H31" s="14">
        <f t="shared" si="1"/>
        <v>2744629.8</v>
      </c>
      <c r="I31" s="18">
        <f t="shared" si="19"/>
        <v>11818.98</v>
      </c>
      <c r="J31" s="19">
        <f t="shared" si="2"/>
        <v>590949</v>
      </c>
      <c r="K31" s="18">
        <f t="shared" si="20"/>
        <v>35456.94</v>
      </c>
      <c r="L31" s="18">
        <f t="shared" si="3"/>
        <v>8509665.6</v>
      </c>
      <c r="M31" s="18">
        <f t="shared" si="4"/>
        <v>106370.82</v>
      </c>
      <c r="N31" s="19">
        <f t="shared" si="5"/>
        <v>3191124.6</v>
      </c>
      <c r="O31" s="20">
        <f t="shared" si="21"/>
        <v>11818.98</v>
      </c>
      <c r="P31" s="19">
        <f t="shared" si="6"/>
        <v>3427504.2</v>
      </c>
      <c r="Q31" s="21">
        <f t="shared" si="22"/>
        <v>118066.113</v>
      </c>
      <c r="R31" s="14">
        <f t="shared" si="7"/>
        <v>17709916.95</v>
      </c>
      <c r="S31" s="14">
        <f>SUM(S5:S30)</f>
        <v>88678</v>
      </c>
      <c r="T31" s="22">
        <f t="shared" si="8"/>
        <v>18622380</v>
      </c>
      <c r="U31" s="14">
        <f>SUM(U5:U30)</f>
        <v>32280</v>
      </c>
      <c r="V31" s="22">
        <f t="shared" si="9"/>
        <v>6778800</v>
      </c>
      <c r="W31" s="23">
        <f>SUM(W5:W30)</f>
        <v>7049</v>
      </c>
      <c r="X31" s="22">
        <f t="shared" si="10"/>
        <v>1409800</v>
      </c>
      <c r="Y31" s="24">
        <f>SUM(Y5:Y30)</f>
        <v>1213000</v>
      </c>
      <c r="Z31" s="24">
        <f>SUM(Z5:Z30)</f>
        <v>2261400</v>
      </c>
      <c r="AA31" s="19">
        <f t="shared" si="23"/>
        <v>108088.695</v>
      </c>
      <c r="AB31" s="19">
        <f t="shared" si="11"/>
        <v>3242660.85</v>
      </c>
      <c r="AC31" s="18">
        <f t="shared" si="24"/>
        <v>25607.79</v>
      </c>
      <c r="AD31" s="19">
        <f t="shared" si="12"/>
        <v>4609402.2</v>
      </c>
      <c r="AE31" s="14">
        <f>SUM(AE5:AE30)</f>
        <v>660</v>
      </c>
      <c r="AF31" s="26">
        <f t="shared" si="13"/>
        <v>99000</v>
      </c>
      <c r="AG31" s="19">
        <f t="shared" si="25"/>
        <v>82646.2791</v>
      </c>
      <c r="AH31" s="19">
        <f t="shared" si="26"/>
        <v>62074.6</v>
      </c>
      <c r="AI31" s="19">
        <f t="shared" si="27"/>
        <v>22596</v>
      </c>
      <c r="AJ31" s="19">
        <f>SUM(AJ5:AJ30)</f>
        <v>12488</v>
      </c>
      <c r="AK31" s="26">
        <f t="shared" si="14"/>
        <v>5394146.373</v>
      </c>
      <c r="AL31" s="26">
        <f t="shared" si="28"/>
        <v>10689000</v>
      </c>
      <c r="AM31" s="19">
        <f t="shared" si="29"/>
        <v>7635000</v>
      </c>
      <c r="AN31" s="20">
        <f>SUM(AN5:AN30)</f>
        <v>106869873.453</v>
      </c>
      <c r="AP31" s="34"/>
    </row>
    <row r="32" s="6" customFormat="1" ht="82" customHeight="1" spans="1:40">
      <c r="A32" s="16" t="s">
        <v>64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row>
  </sheetData>
  <mergeCells count="20">
    <mergeCell ref="A1:AN1"/>
    <mergeCell ref="A2:AN2"/>
    <mergeCell ref="C3:E3"/>
    <mergeCell ref="G3:H3"/>
    <mergeCell ref="I3:N3"/>
    <mergeCell ref="O3:P3"/>
    <mergeCell ref="Q3:R3"/>
    <mergeCell ref="S3:T3"/>
    <mergeCell ref="U3:V3"/>
    <mergeCell ref="W3:X3"/>
    <mergeCell ref="AA3:AB3"/>
    <mergeCell ref="AC3:AD3"/>
    <mergeCell ref="AE3:AF3"/>
    <mergeCell ref="AG3:AK3"/>
    <mergeCell ref="A32:AN32"/>
    <mergeCell ref="A3:A4"/>
    <mergeCell ref="B3:B4"/>
    <mergeCell ref="AL3:AL4"/>
    <mergeCell ref="AM3:AM4"/>
    <mergeCell ref="AN3:AN4"/>
  </mergeCells>
  <pageMargins left="0.550694444444444" right="0.432638888888889" top="1" bottom="1" header="0.5" footer="0.5"/>
  <pageSetup paperSize="8" scale="69" fitToHeight="0" orientation="landscape" horizontalDpi="600"/>
  <headerFooter>
    <oddFooter>&amp;L&amp;14— 19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南安市2022年基本公共卫生服务项目经费补助测算表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2022-06-15T03:01:00Z</dcterms:created>
  <dcterms:modified xsi:type="dcterms:W3CDTF">2022-07-14T01:13:53Z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57B55C57A9524B258247E89DF8F927C2</vt:lpwstr>
  </property>
  <property fmtid="{D5CDD505-2E9C-101B-9397-08002B2CF9AE}" pid="3" name="KSOProductBuildVer">
    <vt:lpwstr>2052-11.1.0.11875</vt:lpwstr>
  </property>
</Properties>
</file>