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南安市2022年基本公共卫生服务项目经费补助测算表" sheetId="1" r:id="rId1"/>
    <sheet name="Sheet1" sheetId="2" r:id="rId2"/>
  </sheets>
  <calcPr calcId="144525"/>
</workbook>
</file>

<file path=xl/sharedStrings.xml><?xml version="1.0" encoding="utf-8"?>
<sst xmlns="http://schemas.openxmlformats.org/spreadsheetml/2006/main" count="85" uniqueCount="65">
  <si>
    <t>附件4</t>
  </si>
  <si>
    <t>南安市2023年基本公共卫生服务项目经费补助测算表</t>
  </si>
  <si>
    <t>乡镇 （街道）</t>
  </si>
  <si>
    <t>常住人口数（人）</t>
  </si>
  <si>
    <t>居民健康档案</t>
  </si>
  <si>
    <t>健康宣传</t>
  </si>
  <si>
    <t>预防接种</t>
  </si>
  <si>
    <t>0-6岁儿童健康管理</t>
  </si>
  <si>
    <t>孕产妇管理</t>
  </si>
  <si>
    <t>老年人健康管理</t>
  </si>
  <si>
    <t>高血压患者健康管理数</t>
  </si>
  <si>
    <t>糖尿病患者健康管理</t>
  </si>
  <si>
    <t>严重精神障碍患者管理</t>
  </si>
  <si>
    <t>传染病和突发事件报告</t>
  </si>
  <si>
    <t>卫生监督协管服务</t>
  </si>
  <si>
    <t>老年人中医健康管理</t>
  </si>
  <si>
    <t>0～3岁儿童中医健康管理</t>
  </si>
  <si>
    <t>结核病患者管理</t>
  </si>
  <si>
    <t>家庭医生签约</t>
  </si>
  <si>
    <t>新冠防控经费</t>
  </si>
  <si>
    <t>健康素养、避孕药具等其余项目</t>
  </si>
  <si>
    <t>合计</t>
  </si>
  <si>
    <t>新建档案数</t>
  </si>
  <si>
    <t>维护档案数</t>
  </si>
  <si>
    <t>资金</t>
  </si>
  <si>
    <t>接种数针次</t>
  </si>
  <si>
    <t>新生儿访视、满月访数</t>
  </si>
  <si>
    <t>0～3岁婴幼儿健康管理数</t>
  </si>
  <si>
    <t>4-6岁儿童管理数</t>
  </si>
  <si>
    <t>孕产妇管理数</t>
  </si>
  <si>
    <t>体检数</t>
  </si>
  <si>
    <t>健康管理数</t>
  </si>
  <si>
    <t>管理数</t>
  </si>
  <si>
    <t>规范管理数</t>
  </si>
  <si>
    <t>老年人</t>
  </si>
  <si>
    <t>高血压</t>
  </si>
  <si>
    <t>糖尿病</t>
  </si>
  <si>
    <t>建档立卡</t>
  </si>
  <si>
    <t>溪美</t>
  </si>
  <si>
    <t>柳城</t>
  </si>
  <si>
    <t>美林</t>
  </si>
  <si>
    <t>省新</t>
  </si>
  <si>
    <t>仑苍</t>
  </si>
  <si>
    <t>英都</t>
  </si>
  <si>
    <t>翔云</t>
  </si>
  <si>
    <t>东田</t>
  </si>
  <si>
    <t>金淘</t>
  </si>
  <si>
    <t>眉山</t>
  </si>
  <si>
    <t>诗山</t>
  </si>
  <si>
    <t>蓬华</t>
  </si>
  <si>
    <t>码头</t>
  </si>
  <si>
    <t>康美</t>
  </si>
  <si>
    <t>洪濑</t>
  </si>
  <si>
    <t>洪梅</t>
  </si>
  <si>
    <t>梅山</t>
  </si>
  <si>
    <t>罗东</t>
  </si>
  <si>
    <t>乐峰</t>
  </si>
  <si>
    <t>九都</t>
  </si>
  <si>
    <t>向阳</t>
  </si>
  <si>
    <t>丰州</t>
  </si>
  <si>
    <t>霞美</t>
  </si>
  <si>
    <t>官桥</t>
  </si>
  <si>
    <t>水头</t>
  </si>
  <si>
    <t>石井</t>
  </si>
  <si>
    <r>
      <rPr>
        <b/>
        <sz val="14"/>
        <rFont val="宋体"/>
        <charset val="134"/>
      </rPr>
      <t>备注：以上数据为理论数据，仅供参考。居民健康档案新建档案数依据新生儿数计算，健康教育、传染病、卫计协管依据卫生院和下辖卫生所室数计算，预防接种按新生儿*22针次，0-6岁儿童、孕产妇按出生率8.6</t>
    </r>
    <r>
      <rPr>
        <b/>
        <sz val="14"/>
        <rFont val="Arial"/>
        <charset val="134"/>
      </rPr>
      <t>‰</t>
    </r>
    <r>
      <rPr>
        <b/>
        <sz val="14"/>
        <rFont val="宋体"/>
        <charset val="134"/>
      </rPr>
      <t>计算，老年人数按常住人口*10.89%，高血压（任务数：88678）、糖尿病（任务数：32280:）、肺结核（任务数：605）按照各乡镇人口数分摊，严重精神障碍患者管理数按国家网2023年3月在管患者数预估；资金计算按2019年省级标准。（出生率数据来源于泉州市统计局，65岁及以上老年人所占比例数据来源于第七次人口普查公报。）
项目资金标准参照文件：《福建省基本公共卫生服务项目经费补助参考标准（2019版）》《南安市卫生健康局 泉州市医疗保障局南安分局关于做好南安市家庭医生签约服务绩效考核工作的通知》（南卫〔2020〕146号）</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</si>
</sst>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00_);[Red]\(0.00\)"/>
  </numFmts>
  <fonts count="37">
    <font>
      <sz val="11"/>
      <color theme="1"/>
      <name val="宋体"/>
      <charset val="134"/>
      <scheme val="minor"/>
    </font>
    <font>
      <sz val="11"/>
      <name val="宋体"/>
      <charset val="134"/>
      <scheme val="minor"/>
    </font>
    <font>
      <sz val="12"/>
      <name val="宋体"/>
      <charset val="134"/>
    </font>
    <font>
      <b/>
      <sz val="9"/>
      <name val="仿宋"/>
      <charset val="134"/>
    </font>
    <font>
      <sz val="9"/>
      <name val="仿宋"/>
      <charset val="134"/>
    </font>
    <font>
      <sz val="12"/>
      <color rgb="FFFF0000"/>
      <name val="宋体"/>
      <charset val="134"/>
    </font>
    <font>
      <sz val="35"/>
      <name val="黑体"/>
      <charset val="134"/>
    </font>
    <font>
      <sz val="35"/>
      <color rgb="FFFF0000"/>
      <name val="黑体"/>
      <charset val="134"/>
    </font>
    <font>
      <b/>
      <sz val="40"/>
      <name val="宋体"/>
      <charset val="134"/>
    </font>
    <font>
      <b/>
      <sz val="40"/>
      <color rgb="FFFF0000"/>
      <name val="宋体"/>
      <charset val="134"/>
    </font>
    <font>
      <b/>
      <sz val="9"/>
      <color theme="1"/>
      <name val="仿宋"/>
      <charset val="134"/>
    </font>
    <font>
      <b/>
      <sz val="9"/>
      <color theme="1"/>
      <name val="仿宋"/>
      <charset val="0"/>
    </font>
    <font>
      <sz val="9"/>
      <color theme="1"/>
      <name val="仿宋"/>
      <charset val="0"/>
    </font>
    <font>
      <b/>
      <sz val="14"/>
      <name val="宋体"/>
      <charset val="134"/>
    </font>
    <font>
      <b/>
      <sz val="14"/>
      <color rgb="FFFF0000"/>
      <name val="宋体"/>
      <charset val="134"/>
    </font>
    <font>
      <sz val="9"/>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color indexed="8"/>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4"/>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0" fontId="2"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8"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0" borderId="0">
      <alignment vertical="center"/>
    </xf>
    <xf numFmtId="0" fontId="2" fillId="0" borderId="0">
      <alignment vertical="center"/>
    </xf>
    <xf numFmtId="0" fontId="27" fillId="0" borderId="9" applyNumberFormat="0" applyFill="0" applyAlignment="0" applyProtection="0">
      <alignment vertical="center"/>
    </xf>
    <xf numFmtId="0" fontId="24" fillId="0" borderId="0">
      <alignment vertical="center"/>
    </xf>
    <xf numFmtId="0" fontId="28" fillId="0" borderId="9" applyNumberFormat="0" applyFill="0" applyAlignment="0" applyProtection="0">
      <alignment vertical="center"/>
    </xf>
    <xf numFmtId="0" fontId="19" fillId="9" borderId="0" applyNumberFormat="0" applyBorder="0" applyAlignment="0" applyProtection="0">
      <alignment vertical="center"/>
    </xf>
    <xf numFmtId="0" fontId="22" fillId="0" borderId="10" applyNumberFormat="0" applyFill="0" applyAlignment="0" applyProtection="0">
      <alignment vertical="center"/>
    </xf>
    <xf numFmtId="0" fontId="19" fillId="10" borderId="0" applyNumberFormat="0" applyBorder="0" applyAlignment="0" applyProtection="0">
      <alignment vertical="center"/>
    </xf>
    <xf numFmtId="0" fontId="29" fillId="11" borderId="11" applyNumberFormat="0" applyAlignment="0" applyProtection="0">
      <alignment vertical="center"/>
    </xf>
    <xf numFmtId="0" fontId="30" fillId="11" borderId="7" applyNumberFormat="0" applyAlignment="0" applyProtection="0">
      <alignment vertical="center"/>
    </xf>
    <xf numFmtId="0" fontId="31" fillId="12" borderId="12"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2" fillId="0" borderId="13" applyNumberFormat="0" applyFill="0" applyAlignment="0" applyProtection="0">
      <alignment vertical="center"/>
    </xf>
    <xf numFmtId="0" fontId="33" fillId="0" borderId="14"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2" fillId="0" borderId="0"/>
    <xf numFmtId="0" fontId="24" fillId="0" borderId="0">
      <alignment vertical="center"/>
    </xf>
  </cellStyleXfs>
  <cellXfs count="46">
    <xf numFmtId="0" fontId="0" fillId="0" borderId="0" xfId="0">
      <alignment vertical="center"/>
    </xf>
    <xf numFmtId="177" fontId="0" fillId="0" borderId="0" xfId="0" applyNumberFormat="1">
      <alignment vertical="center"/>
    </xf>
    <xf numFmtId="0" fontId="1" fillId="0" borderId="0" xfId="0" applyFont="1" applyFill="1">
      <alignment vertical="center"/>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177" fontId="2" fillId="0" borderId="0" xfId="0" applyNumberFormat="1" applyFont="1" applyFill="1" applyBorder="1" applyAlignment="1">
      <alignment vertical="center"/>
    </xf>
    <xf numFmtId="0" fontId="6" fillId="0" borderId="0" xfId="0" applyFont="1" applyFill="1" applyAlignment="1">
      <alignment horizontal="left" vertical="center"/>
    </xf>
    <xf numFmtId="0" fontId="7" fillId="0" borderId="0" xfId="0" applyFont="1" applyFill="1" applyAlignment="1">
      <alignment horizontal="left" vertical="center"/>
    </xf>
    <xf numFmtId="0" fontId="8" fillId="0" borderId="0" xfId="0" applyFont="1" applyFill="1" applyAlignment="1">
      <alignment horizontal="center" vertical="center"/>
    </xf>
    <xf numFmtId="0" fontId="9" fillId="0" borderId="0" xfId="0" applyFont="1" applyFill="1" applyAlignment="1">
      <alignment horizontal="center" vertical="center"/>
    </xf>
    <xf numFmtId="0" fontId="3" fillId="0" borderId="1" xfId="54" applyFont="1" applyFill="1" applyBorder="1" applyAlignment="1">
      <alignment horizontal="center" vertical="center" wrapText="1"/>
    </xf>
    <xf numFmtId="0" fontId="10" fillId="0" borderId="1" xfId="54" applyFont="1" applyFill="1" applyBorder="1" applyAlignment="1">
      <alignment horizontal="center" vertical="center" wrapText="1"/>
    </xf>
    <xf numFmtId="176" fontId="11" fillId="0" borderId="1" xfId="22"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6" fontId="12" fillId="0" borderId="1" xfId="22" applyNumberFormat="1" applyFont="1" applyFill="1" applyBorder="1" applyAlignment="1">
      <alignment horizontal="center" vertical="center"/>
    </xf>
    <xf numFmtId="177" fontId="12" fillId="0" borderId="1" xfId="18" applyNumberFormat="1" applyFont="1" applyFill="1" applyBorder="1" applyAlignment="1">
      <alignment horizontal="center" vertical="center"/>
    </xf>
    <xf numFmtId="0" fontId="13" fillId="0" borderId="0" xfId="0" applyFont="1" applyFill="1" applyAlignment="1">
      <alignment horizontal="left" vertical="center" wrapText="1"/>
    </xf>
    <xf numFmtId="0" fontId="14" fillId="0" borderId="0" xfId="0" applyFont="1" applyFill="1" applyAlignment="1">
      <alignment horizontal="left" vertical="center" wrapText="1"/>
    </xf>
    <xf numFmtId="0" fontId="10" fillId="0" borderId="1" xfId="0" applyFont="1" applyFill="1" applyBorder="1" applyAlignment="1">
      <alignment horizontal="center" vertical="center"/>
    </xf>
    <xf numFmtId="177" fontId="12" fillId="0" borderId="1" xfId="22" applyNumberFormat="1" applyFont="1" applyFill="1" applyBorder="1" applyAlignment="1">
      <alignment horizontal="center" vertical="center"/>
    </xf>
    <xf numFmtId="177" fontId="12" fillId="0" borderId="1" xfId="0" applyNumberFormat="1" applyFont="1" applyFill="1" applyBorder="1" applyAlignment="1">
      <alignment horizontal="center" vertical="center"/>
    </xf>
    <xf numFmtId="0" fontId="7" fillId="0" borderId="0" xfId="0" applyFont="1" applyFill="1" applyAlignment="1">
      <alignment horizontal="center" vertical="center"/>
    </xf>
    <xf numFmtId="177" fontId="12" fillId="0" borderId="1" xfId="21" applyNumberFormat="1" applyFont="1" applyFill="1" applyBorder="1" applyAlignment="1">
      <alignment horizontal="center" vertical="center"/>
    </xf>
    <xf numFmtId="177" fontId="15" fillId="0" borderId="2" xfId="0" applyNumberFormat="1" applyFont="1" applyBorder="1" applyAlignment="1">
      <alignment horizontal="center" vertical="center"/>
    </xf>
    <xf numFmtId="176" fontId="12" fillId="0" borderId="1" xfId="1" applyNumberFormat="1" applyFont="1" applyFill="1" applyBorder="1" applyAlignment="1">
      <alignment horizontal="center" vertical="center"/>
    </xf>
    <xf numFmtId="177" fontId="15" fillId="0" borderId="3" xfId="0" applyNumberFormat="1" applyFont="1" applyBorder="1">
      <alignment vertical="center"/>
    </xf>
    <xf numFmtId="177" fontId="12" fillId="0" borderId="1" xfId="55" applyNumberFormat="1" applyFont="1" applyFill="1" applyBorder="1" applyAlignment="1">
      <alignment horizontal="center" vertical="center"/>
    </xf>
    <xf numFmtId="0" fontId="14" fillId="0" borderId="0" xfId="0" applyFont="1" applyFill="1" applyAlignment="1">
      <alignment horizontal="center" vertical="center" wrapText="1"/>
    </xf>
    <xf numFmtId="0" fontId="15" fillId="0" borderId="1" xfId="54" applyFont="1" applyFill="1" applyBorder="1" applyAlignment="1">
      <alignment horizontal="center" vertical="center" wrapText="1"/>
    </xf>
    <xf numFmtId="0" fontId="12" fillId="0" borderId="1" xfId="22" applyFont="1" applyFill="1" applyBorder="1" applyAlignment="1">
      <alignment horizontal="center" vertical="center"/>
    </xf>
    <xf numFmtId="0" fontId="12" fillId="0" borderId="1" xfId="22" applyNumberFormat="1" applyFont="1" applyFill="1" applyBorder="1" applyAlignment="1">
      <alignment horizontal="center" vertical="center"/>
    </xf>
    <xf numFmtId="0" fontId="10" fillId="0" borderId="3" xfId="54" applyFont="1" applyFill="1" applyBorder="1" applyAlignment="1">
      <alignment horizontal="center" vertical="center" wrapText="1"/>
    </xf>
    <xf numFmtId="177" fontId="10" fillId="0" borderId="4" xfId="54" applyNumberFormat="1" applyFont="1" applyFill="1" applyBorder="1" applyAlignment="1">
      <alignment horizontal="center" vertical="center" wrapText="1"/>
    </xf>
    <xf numFmtId="0" fontId="10" fillId="0" borderId="4" xfId="54" applyFont="1" applyFill="1" applyBorder="1" applyAlignment="1">
      <alignment horizontal="center" vertical="center" wrapText="1"/>
    </xf>
    <xf numFmtId="0" fontId="10" fillId="0" borderId="2" xfId="54" applyFont="1" applyFill="1" applyBorder="1" applyAlignment="1">
      <alignment horizontal="center" vertical="center" wrapText="1"/>
    </xf>
    <xf numFmtId="0" fontId="10" fillId="0" borderId="5" xfId="54" applyFont="1" applyFill="1" applyBorder="1" applyAlignment="1">
      <alignment horizontal="center" vertical="center" wrapText="1"/>
    </xf>
    <xf numFmtId="177" fontId="10" fillId="0" borderId="1" xfId="54" applyNumberFormat="1" applyFont="1" applyFill="1" applyBorder="1" applyAlignment="1">
      <alignment horizontal="center" vertical="center" wrapText="1"/>
    </xf>
    <xf numFmtId="0" fontId="10" fillId="0" borderId="6" xfId="54" applyFont="1" applyFill="1" applyBorder="1" applyAlignment="1">
      <alignment horizontal="center" vertical="center" wrapText="1"/>
    </xf>
    <xf numFmtId="176" fontId="12" fillId="0" borderId="1"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cellXfs>
  <cellStyles count="56">
    <cellStyle name="常规" xfId="0" builtinId="0"/>
    <cellStyle name="常规 4 2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常规 6 2" xfId="21"/>
    <cellStyle name="常规 8" xfId="22"/>
    <cellStyle name="标题 1" xfId="23" builtinId="16"/>
    <cellStyle name="常规 9"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3" xfId="54"/>
    <cellStyle name="常规 4 3" xfId="55"/>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P32"/>
  <sheetViews>
    <sheetView tabSelected="1" zoomScale="85" zoomScaleNormal="85" workbookViewId="0">
      <pane xSplit="1" ySplit="4" topLeftCell="P21" activePane="bottomRight" state="frozen"/>
      <selection/>
      <selection pane="topRight"/>
      <selection pane="bottomLeft"/>
      <selection pane="bottomRight" activeCell="AO29" sqref="AO29"/>
    </sheetView>
  </sheetViews>
  <sheetFormatPr defaultColWidth="9" defaultRowHeight="14.25" customHeight="1"/>
  <cols>
    <col min="1" max="1" width="5" style="7" customWidth="1"/>
    <col min="2" max="2" width="7.66666666666667" style="7" customWidth="1"/>
    <col min="3" max="3" width="6.78333333333333" style="8" customWidth="1"/>
    <col min="4" max="4" width="7.66666666666667" style="8" customWidth="1"/>
    <col min="5" max="5" width="8.55833333333333" style="8" customWidth="1"/>
    <col min="6" max="6" width="9.21666666666667" style="7" customWidth="1"/>
    <col min="7" max="7" width="7.66666666666667" style="8" customWidth="1"/>
    <col min="8" max="8" width="8.55833333333333" style="8" customWidth="1"/>
    <col min="9" max="9" width="8.33333333333333" style="7" customWidth="1"/>
    <col min="10" max="10" width="7.66666666666667" style="8" customWidth="1"/>
    <col min="11" max="11" width="8.33333333333333" style="8" customWidth="1"/>
    <col min="12" max="12" width="8.55833333333333" style="8" customWidth="1"/>
    <col min="13" max="13" width="7.66666666666667" style="8" customWidth="1"/>
    <col min="14" max="14" width="8.55833333333333" style="8" customWidth="1"/>
    <col min="15" max="15" width="6.78333333333333" style="7" customWidth="1"/>
    <col min="16" max="16" width="8.55833333333333" style="8" customWidth="1"/>
    <col min="17" max="17" width="7.66666666666667" style="8" customWidth="1"/>
    <col min="18" max="18" width="9.44166666666667" style="8" customWidth="1"/>
    <col min="19" max="19" width="6.78333333333333" style="9" customWidth="1"/>
    <col min="20" max="20" width="9.44166666666667" style="8" customWidth="1"/>
    <col min="21" max="21" width="6.78333333333333" style="8" customWidth="1"/>
    <col min="22" max="22" width="8.55833333333333" style="8" customWidth="1"/>
    <col min="23" max="23" width="5.89166666666667" style="8" customWidth="1"/>
    <col min="24" max="24" width="8.55833333333333" style="8" customWidth="1"/>
    <col min="25" max="25" width="8.33333333333333" style="8" customWidth="1"/>
    <col min="26" max="27" width="7.66666666666667" style="7" customWidth="1"/>
    <col min="28" max="28" width="8.55833333333333" style="8" customWidth="1"/>
    <col min="29" max="29" width="6.78333333333333" style="8" customWidth="1"/>
    <col min="30" max="30" width="8.55833333333333" style="8" customWidth="1"/>
    <col min="31" max="31" width="5" style="8" customWidth="1"/>
    <col min="32" max="32" width="5.89166666666667" style="8" customWidth="1"/>
    <col min="33" max="33" width="6.78333333333333" style="7" customWidth="1"/>
    <col min="34" max="35" width="6.78333333333333" style="10" customWidth="1"/>
    <col min="36" max="36" width="6.78333333333333" style="7" customWidth="1"/>
    <col min="37" max="37" width="11.3333333333333" style="7" customWidth="1"/>
    <col min="38" max="38" width="8.55833333333333" style="7" customWidth="1"/>
    <col min="39" max="39" width="12.05" style="10" customWidth="1"/>
    <col min="40" max="40" width="10.4416666666667" style="7" customWidth="1"/>
    <col min="41" max="41" width="11.5" style="7"/>
    <col min="42" max="42" width="9.5" style="7"/>
    <col min="43" max="16384" width="9" style="7"/>
  </cols>
  <sheetData>
    <row r="1" s="2" customFormat="1" ht="32" customHeight="1" spans="1:40">
      <c r="A1" s="11" t="s">
        <v>0</v>
      </c>
      <c r="B1" s="11"/>
      <c r="C1" s="12"/>
      <c r="D1" s="12"/>
      <c r="E1" s="12"/>
      <c r="F1" s="11"/>
      <c r="G1" s="12"/>
      <c r="H1" s="12"/>
      <c r="I1" s="11"/>
      <c r="J1" s="12"/>
      <c r="K1" s="12"/>
      <c r="L1" s="12"/>
      <c r="M1" s="12"/>
      <c r="N1" s="12"/>
      <c r="O1" s="11"/>
      <c r="P1" s="12"/>
      <c r="Q1" s="12"/>
      <c r="R1" s="12"/>
      <c r="S1" s="27"/>
      <c r="T1" s="12"/>
      <c r="U1" s="12"/>
      <c r="V1" s="12"/>
      <c r="W1" s="12"/>
      <c r="X1" s="12"/>
      <c r="Y1" s="12"/>
      <c r="Z1" s="11"/>
      <c r="AA1" s="11"/>
      <c r="AB1" s="12"/>
      <c r="AC1" s="12"/>
      <c r="AD1" s="12"/>
      <c r="AE1" s="12"/>
      <c r="AF1" s="12"/>
      <c r="AG1" s="11"/>
      <c r="AH1" s="11"/>
      <c r="AI1" s="11"/>
      <c r="AJ1" s="11"/>
      <c r="AK1" s="11"/>
      <c r="AL1" s="11"/>
      <c r="AM1" s="11"/>
      <c r="AN1" s="11"/>
    </row>
    <row r="2" s="3" customFormat="1" ht="47" customHeight="1" spans="1:40">
      <c r="A2" s="13" t="s">
        <v>1</v>
      </c>
      <c r="B2" s="13"/>
      <c r="C2" s="14"/>
      <c r="D2" s="14"/>
      <c r="E2" s="14"/>
      <c r="F2" s="13"/>
      <c r="G2" s="14"/>
      <c r="H2" s="14"/>
      <c r="I2" s="13"/>
      <c r="J2" s="14"/>
      <c r="K2" s="14"/>
      <c r="L2" s="14"/>
      <c r="M2" s="14"/>
      <c r="N2" s="14"/>
      <c r="O2" s="13"/>
      <c r="P2" s="14"/>
      <c r="Q2" s="14"/>
      <c r="R2" s="14"/>
      <c r="S2" s="14"/>
      <c r="T2" s="14"/>
      <c r="U2" s="14"/>
      <c r="V2" s="14"/>
      <c r="W2" s="14"/>
      <c r="X2" s="14"/>
      <c r="Y2" s="14"/>
      <c r="Z2" s="13"/>
      <c r="AA2" s="13"/>
      <c r="AB2" s="14"/>
      <c r="AC2" s="14"/>
      <c r="AD2" s="14"/>
      <c r="AE2" s="14"/>
      <c r="AF2" s="14"/>
      <c r="AG2" s="13"/>
      <c r="AH2" s="13"/>
      <c r="AI2" s="13"/>
      <c r="AJ2" s="13"/>
      <c r="AK2" s="13"/>
      <c r="AL2" s="13"/>
      <c r="AM2" s="13"/>
      <c r="AN2" s="13"/>
    </row>
    <row r="3" s="4" customFormat="1" ht="34.5" customHeight="1" spans="1:40">
      <c r="A3" s="15" t="s">
        <v>2</v>
      </c>
      <c r="B3" s="15" t="s">
        <v>3</v>
      </c>
      <c r="C3" s="16" t="s">
        <v>4</v>
      </c>
      <c r="D3" s="16"/>
      <c r="E3" s="16"/>
      <c r="F3" s="17" t="s">
        <v>5</v>
      </c>
      <c r="G3" s="16" t="s">
        <v>6</v>
      </c>
      <c r="H3" s="16"/>
      <c r="I3" s="24" t="s">
        <v>7</v>
      </c>
      <c r="J3" s="24"/>
      <c r="K3" s="24"/>
      <c r="L3" s="24"/>
      <c r="M3" s="24"/>
      <c r="N3" s="24"/>
      <c r="O3" s="16" t="s">
        <v>8</v>
      </c>
      <c r="P3" s="16"/>
      <c r="Q3" s="16" t="s">
        <v>9</v>
      </c>
      <c r="R3" s="16"/>
      <c r="S3" s="16" t="s">
        <v>10</v>
      </c>
      <c r="T3" s="16"/>
      <c r="U3" s="16" t="s">
        <v>11</v>
      </c>
      <c r="V3" s="16"/>
      <c r="W3" s="16" t="s">
        <v>12</v>
      </c>
      <c r="X3" s="16"/>
      <c r="Y3" s="16" t="s">
        <v>13</v>
      </c>
      <c r="Z3" s="16" t="s">
        <v>14</v>
      </c>
      <c r="AA3" s="16" t="s">
        <v>15</v>
      </c>
      <c r="AB3" s="16"/>
      <c r="AC3" s="16" t="s">
        <v>16</v>
      </c>
      <c r="AD3" s="16"/>
      <c r="AE3" s="16" t="s">
        <v>17</v>
      </c>
      <c r="AF3" s="16"/>
      <c r="AG3" s="37" t="s">
        <v>18</v>
      </c>
      <c r="AH3" s="38"/>
      <c r="AI3" s="38"/>
      <c r="AJ3" s="39"/>
      <c r="AK3" s="40"/>
      <c r="AL3" s="41" t="s">
        <v>19</v>
      </c>
      <c r="AM3" s="41" t="s">
        <v>20</v>
      </c>
      <c r="AN3" s="16" t="s">
        <v>21</v>
      </c>
    </row>
    <row r="4" s="5" customFormat="1" ht="34.5" customHeight="1" spans="1:40">
      <c r="A4" s="15"/>
      <c r="B4" s="15"/>
      <c r="C4" s="16" t="s">
        <v>22</v>
      </c>
      <c r="D4" s="16" t="s">
        <v>23</v>
      </c>
      <c r="E4" s="16" t="s">
        <v>24</v>
      </c>
      <c r="F4" s="17" t="s">
        <v>24</v>
      </c>
      <c r="G4" s="16" t="s">
        <v>25</v>
      </c>
      <c r="H4" s="16" t="s">
        <v>24</v>
      </c>
      <c r="I4" s="16" t="s">
        <v>26</v>
      </c>
      <c r="J4" s="16" t="s">
        <v>24</v>
      </c>
      <c r="K4" s="16" t="s">
        <v>27</v>
      </c>
      <c r="L4" s="16" t="s">
        <v>24</v>
      </c>
      <c r="M4" s="16" t="s">
        <v>28</v>
      </c>
      <c r="N4" s="16" t="s">
        <v>24</v>
      </c>
      <c r="O4" s="16" t="s">
        <v>29</v>
      </c>
      <c r="P4" s="16" t="s">
        <v>24</v>
      </c>
      <c r="Q4" s="16" t="s">
        <v>30</v>
      </c>
      <c r="R4" s="16" t="s">
        <v>24</v>
      </c>
      <c r="S4" s="16" t="s">
        <v>31</v>
      </c>
      <c r="T4" s="16" t="s">
        <v>24</v>
      </c>
      <c r="U4" s="16" t="s">
        <v>31</v>
      </c>
      <c r="V4" s="16" t="s">
        <v>24</v>
      </c>
      <c r="W4" s="16" t="s">
        <v>32</v>
      </c>
      <c r="X4" s="16" t="s">
        <v>24</v>
      </c>
      <c r="Y4" s="16" t="s">
        <v>24</v>
      </c>
      <c r="Z4" s="16" t="s">
        <v>24</v>
      </c>
      <c r="AA4" s="16" t="s">
        <v>32</v>
      </c>
      <c r="AB4" s="16" t="s">
        <v>24</v>
      </c>
      <c r="AC4" s="16" t="s">
        <v>32</v>
      </c>
      <c r="AD4" s="16" t="s">
        <v>24</v>
      </c>
      <c r="AE4" s="16" t="s">
        <v>33</v>
      </c>
      <c r="AF4" s="16" t="s">
        <v>24</v>
      </c>
      <c r="AG4" s="16" t="s">
        <v>34</v>
      </c>
      <c r="AH4" s="42" t="s">
        <v>35</v>
      </c>
      <c r="AI4" s="42" t="s">
        <v>36</v>
      </c>
      <c r="AJ4" s="16" t="s">
        <v>37</v>
      </c>
      <c r="AK4" s="16" t="s">
        <v>24</v>
      </c>
      <c r="AL4" s="43"/>
      <c r="AM4" s="43"/>
      <c r="AN4" s="16"/>
    </row>
    <row r="5" s="6" customFormat="1" ht="25" customHeight="1" spans="1:40">
      <c r="A5" s="18" t="s">
        <v>38</v>
      </c>
      <c r="B5" s="19">
        <v>86161</v>
      </c>
      <c r="C5" s="20">
        <v>642</v>
      </c>
      <c r="D5" s="20">
        <f>B5*0.9*0.6</f>
        <v>46526.94</v>
      </c>
      <c r="E5" s="20">
        <f>(C5+D5)*6</f>
        <v>283013.64</v>
      </c>
      <c r="F5" s="20">
        <v>141300</v>
      </c>
      <c r="G5" s="21">
        <f>C5*22*0.95</f>
        <v>13417.8</v>
      </c>
      <c r="H5" s="20">
        <f t="shared" ref="H5:H31" si="0">G5*10</f>
        <v>134178</v>
      </c>
      <c r="I5" s="20">
        <v>642</v>
      </c>
      <c r="J5" s="25">
        <f>I5*80</f>
        <v>51360</v>
      </c>
      <c r="K5" s="26">
        <f>I5*3*0.9</f>
        <v>1733.4</v>
      </c>
      <c r="L5" s="26">
        <f>K5*320</f>
        <v>554688</v>
      </c>
      <c r="M5" s="26">
        <f t="shared" ref="M5:M31" si="1">K5*3</f>
        <v>5200.2</v>
      </c>
      <c r="N5" s="25">
        <f>M5*50</f>
        <v>260010</v>
      </c>
      <c r="O5" s="20">
        <v>642</v>
      </c>
      <c r="P5" s="25">
        <f>O5*360</f>
        <v>231120</v>
      </c>
      <c r="Q5" s="28">
        <v>8016</v>
      </c>
      <c r="R5" s="20">
        <f>Q5*200</f>
        <v>1603200</v>
      </c>
      <c r="S5" s="29">
        <v>5003.65760183366</v>
      </c>
      <c r="T5" s="30">
        <f>S5*270</f>
        <v>1350987.55249509</v>
      </c>
      <c r="U5" s="31">
        <v>1821.39952848723</v>
      </c>
      <c r="V5" s="30">
        <f>U5*270</f>
        <v>491777.872691552</v>
      </c>
      <c r="W5" s="32">
        <v>405</v>
      </c>
      <c r="X5" s="30">
        <f>W5*270</f>
        <v>109350</v>
      </c>
      <c r="Y5" s="34">
        <v>46000</v>
      </c>
      <c r="Z5" s="34">
        <v>85800</v>
      </c>
      <c r="AA5" s="28">
        <v>8016</v>
      </c>
      <c r="AB5" s="25">
        <f t="shared" ref="AB5:AB31" si="2">AA5*30</f>
        <v>240480</v>
      </c>
      <c r="AC5" s="26">
        <f>K5</f>
        <v>1733.4</v>
      </c>
      <c r="AD5" s="25">
        <f t="shared" ref="AD5:AD31" si="3">AC5*180</f>
        <v>312012</v>
      </c>
      <c r="AE5" s="35">
        <v>32</v>
      </c>
      <c r="AF5" s="36">
        <f t="shared" ref="AF5:AF31" si="4">AE5*150</f>
        <v>4800</v>
      </c>
      <c r="AG5" s="25">
        <f>Q5*0.7</f>
        <v>5611.2</v>
      </c>
      <c r="AH5" s="25">
        <f>S5*0.7</f>
        <v>3502.56032128356</v>
      </c>
      <c r="AI5" s="25">
        <f>U5*0.7</f>
        <v>1274.97966994106</v>
      </c>
      <c r="AJ5" s="25">
        <v>120</v>
      </c>
      <c r="AK5" s="36">
        <f t="shared" ref="AK5:AK31" si="5">(AG5+AH5+AI5+AJ5)*30</f>
        <v>315262.199736739</v>
      </c>
      <c r="AL5" s="36">
        <f>B5*7</f>
        <v>603127</v>
      </c>
      <c r="AM5" s="25">
        <f>B5*5</f>
        <v>430805</v>
      </c>
      <c r="AN5" s="44">
        <f>E5+F5+H5+J5+L5+N5++P5+R5+T5+V5+X5+Y5+Z5+AB5+AD5+AF5+AK5+AL5+AM5</f>
        <v>7249271.26492338</v>
      </c>
    </row>
    <row r="6" s="6" customFormat="1" ht="25" customHeight="1" spans="1:40">
      <c r="A6" s="18" t="s">
        <v>39</v>
      </c>
      <c r="B6" s="19">
        <v>73265</v>
      </c>
      <c r="C6" s="20">
        <v>675</v>
      </c>
      <c r="D6" s="20">
        <f t="shared" ref="D6:D31" si="6">B6*0.9*0.6</f>
        <v>39563.1</v>
      </c>
      <c r="E6" s="20">
        <f t="shared" ref="E5:E31" si="7">(C6+D6)*6</f>
        <v>241428.6</v>
      </c>
      <c r="F6" s="20">
        <v>138400</v>
      </c>
      <c r="G6" s="21">
        <f>C6*22*0.95</f>
        <v>14107.5</v>
      </c>
      <c r="H6" s="20">
        <f t="shared" si="0"/>
        <v>141075</v>
      </c>
      <c r="I6" s="20">
        <v>675</v>
      </c>
      <c r="J6" s="25">
        <f t="shared" ref="J6:J31" si="8">I6*80</f>
        <v>54000</v>
      </c>
      <c r="K6" s="26">
        <f>I6*3*0.9</f>
        <v>1822.5</v>
      </c>
      <c r="L6" s="26">
        <f t="shared" ref="L6:L31" si="9">K6*320</f>
        <v>583200</v>
      </c>
      <c r="M6" s="26">
        <f t="shared" si="1"/>
        <v>5467.5</v>
      </c>
      <c r="N6" s="25">
        <f t="shared" ref="N6:N31" si="10">M6*50</f>
        <v>273375</v>
      </c>
      <c r="O6" s="20">
        <v>675</v>
      </c>
      <c r="P6" s="25">
        <f t="shared" ref="P6:P31" si="11">O6*360</f>
        <v>243000</v>
      </c>
      <c r="Q6" s="28">
        <v>7979</v>
      </c>
      <c r="R6" s="20">
        <f t="shared" ref="R6:R31" si="12">Q6*200</f>
        <v>1595800</v>
      </c>
      <c r="S6" s="29">
        <v>4255</v>
      </c>
      <c r="T6" s="30">
        <f t="shared" ref="T6:T31" si="13">S6*270</f>
        <v>1148850</v>
      </c>
      <c r="U6" s="31">
        <v>1548.78467583497</v>
      </c>
      <c r="V6" s="30">
        <f t="shared" ref="V6:V31" si="14">U6*270</f>
        <v>418171.862475442</v>
      </c>
      <c r="W6" s="32">
        <v>339</v>
      </c>
      <c r="X6" s="30">
        <f t="shared" ref="X6:X31" si="15">W6*270</f>
        <v>91530</v>
      </c>
      <c r="Y6" s="34">
        <v>45000</v>
      </c>
      <c r="Z6" s="34">
        <v>84000</v>
      </c>
      <c r="AA6" s="28">
        <v>7979</v>
      </c>
      <c r="AB6" s="25">
        <f t="shared" si="2"/>
        <v>239370</v>
      </c>
      <c r="AC6" s="26">
        <f>K6</f>
        <v>1822.5</v>
      </c>
      <c r="AD6" s="25">
        <f t="shared" si="3"/>
        <v>328050</v>
      </c>
      <c r="AE6" s="35">
        <v>32</v>
      </c>
      <c r="AF6" s="36">
        <f t="shared" si="4"/>
        <v>4800</v>
      </c>
      <c r="AG6" s="25">
        <f t="shared" ref="AG6:AG31" si="16">Q6*0.7</f>
        <v>5585.3</v>
      </c>
      <c r="AH6" s="25">
        <f t="shared" ref="AH6:AH31" si="17">S6*0.7</f>
        <v>2978.5</v>
      </c>
      <c r="AI6" s="25">
        <f t="shared" ref="AI6:AI31" si="18">U6*0.7</f>
        <v>1084.14927308448</v>
      </c>
      <c r="AJ6" s="25">
        <v>83</v>
      </c>
      <c r="AK6" s="36">
        <f t="shared" si="5"/>
        <v>291928.478192534</v>
      </c>
      <c r="AL6" s="36">
        <f t="shared" ref="AL6:AL31" si="19">B6*7</f>
        <v>512855</v>
      </c>
      <c r="AM6" s="25">
        <f t="shared" ref="AM6:AM31" si="20">B6*5</f>
        <v>366325</v>
      </c>
      <c r="AN6" s="44">
        <f t="shared" ref="AN6:AN31" si="21">E6+F6+H6+J6+L6+N6++P6+R6+T6+V6+X6+Y6+Z6+AB6+AD6+AF6+AK6+AL6+AM6</f>
        <v>6801158.94066798</v>
      </c>
    </row>
    <row r="7" s="6" customFormat="1" ht="25" customHeight="1" spans="1:40">
      <c r="A7" s="18" t="s">
        <v>40</v>
      </c>
      <c r="B7" s="19">
        <v>77019</v>
      </c>
      <c r="C7" s="20">
        <v>728</v>
      </c>
      <c r="D7" s="20">
        <f t="shared" si="6"/>
        <v>41590.26</v>
      </c>
      <c r="E7" s="20">
        <f t="shared" si="7"/>
        <v>253909.56</v>
      </c>
      <c r="F7" s="20">
        <v>193500</v>
      </c>
      <c r="G7" s="21">
        <f t="shared" ref="G7:G31" si="22">C7*22*0.95</f>
        <v>15215.2</v>
      </c>
      <c r="H7" s="20">
        <f t="shared" si="0"/>
        <v>152152</v>
      </c>
      <c r="I7" s="20">
        <v>728</v>
      </c>
      <c r="J7" s="25">
        <f t="shared" si="8"/>
        <v>58240</v>
      </c>
      <c r="K7" s="26">
        <f t="shared" ref="K7:K31" si="23">I7*3*0.9</f>
        <v>1965.6</v>
      </c>
      <c r="L7" s="26">
        <f t="shared" si="9"/>
        <v>628992</v>
      </c>
      <c r="M7" s="26">
        <f t="shared" si="1"/>
        <v>5896.8</v>
      </c>
      <c r="N7" s="25">
        <f t="shared" si="10"/>
        <v>294840</v>
      </c>
      <c r="O7" s="20">
        <v>728</v>
      </c>
      <c r="P7" s="25">
        <f t="shared" si="11"/>
        <v>262080</v>
      </c>
      <c r="Q7" s="28">
        <v>8388</v>
      </c>
      <c r="R7" s="20">
        <f t="shared" si="12"/>
        <v>1677600</v>
      </c>
      <c r="S7" s="29">
        <v>4472.75106876228</v>
      </c>
      <c r="T7" s="30">
        <f t="shared" si="13"/>
        <v>1207642.78856582</v>
      </c>
      <c r="U7" s="31">
        <v>1628.14231827112</v>
      </c>
      <c r="V7" s="30">
        <f t="shared" si="14"/>
        <v>439598.425933202</v>
      </c>
      <c r="W7" s="32">
        <v>367</v>
      </c>
      <c r="X7" s="30">
        <f t="shared" si="15"/>
        <v>99090</v>
      </c>
      <c r="Y7" s="34">
        <v>64000</v>
      </c>
      <c r="Z7" s="34">
        <v>118200</v>
      </c>
      <c r="AA7" s="28">
        <v>8388</v>
      </c>
      <c r="AB7" s="25">
        <f t="shared" si="2"/>
        <v>251640</v>
      </c>
      <c r="AC7" s="26">
        <f t="shared" ref="AC7:AC31" si="24">K7</f>
        <v>1965.6</v>
      </c>
      <c r="AD7" s="25">
        <f t="shared" si="3"/>
        <v>353808</v>
      </c>
      <c r="AE7" s="35">
        <v>32</v>
      </c>
      <c r="AF7" s="36">
        <f t="shared" si="4"/>
        <v>4800</v>
      </c>
      <c r="AG7" s="25">
        <f t="shared" si="16"/>
        <v>5871.6</v>
      </c>
      <c r="AH7" s="25">
        <f t="shared" si="17"/>
        <v>3130.9257481336</v>
      </c>
      <c r="AI7" s="25">
        <f t="shared" si="18"/>
        <v>1139.69962278978</v>
      </c>
      <c r="AJ7" s="25">
        <v>300</v>
      </c>
      <c r="AK7" s="36">
        <f t="shared" si="5"/>
        <v>313266.761127701</v>
      </c>
      <c r="AL7" s="36">
        <f t="shared" si="19"/>
        <v>539133</v>
      </c>
      <c r="AM7" s="25">
        <f t="shared" si="20"/>
        <v>385095</v>
      </c>
      <c r="AN7" s="44">
        <f t="shared" si="21"/>
        <v>7297587.53562672</v>
      </c>
    </row>
    <row r="8" s="6" customFormat="1" ht="25" customHeight="1" spans="1:40">
      <c r="A8" s="18" t="s">
        <v>41</v>
      </c>
      <c r="B8" s="19">
        <v>48417</v>
      </c>
      <c r="C8" s="20">
        <v>362</v>
      </c>
      <c r="D8" s="20">
        <f t="shared" si="6"/>
        <v>26145.18</v>
      </c>
      <c r="E8" s="20">
        <f t="shared" si="7"/>
        <v>159043.08</v>
      </c>
      <c r="F8" s="20">
        <v>144200</v>
      </c>
      <c r="G8" s="21">
        <f t="shared" si="22"/>
        <v>7565.8</v>
      </c>
      <c r="H8" s="20">
        <f t="shared" si="0"/>
        <v>75658</v>
      </c>
      <c r="I8" s="20">
        <v>362</v>
      </c>
      <c r="J8" s="25">
        <f t="shared" si="8"/>
        <v>28960</v>
      </c>
      <c r="K8" s="26">
        <f t="shared" si="23"/>
        <v>977.4</v>
      </c>
      <c r="L8" s="26">
        <f t="shared" si="9"/>
        <v>312768</v>
      </c>
      <c r="M8" s="26">
        <f t="shared" si="1"/>
        <v>2932.2</v>
      </c>
      <c r="N8" s="25">
        <f t="shared" si="10"/>
        <v>146610</v>
      </c>
      <c r="O8" s="20">
        <v>362</v>
      </c>
      <c r="P8" s="25">
        <f t="shared" si="11"/>
        <v>130320</v>
      </c>
      <c r="Q8" s="28">
        <v>5073</v>
      </c>
      <c r="R8" s="20">
        <f t="shared" si="12"/>
        <v>1014600</v>
      </c>
      <c r="S8" s="29">
        <v>2811.73721414538</v>
      </c>
      <c r="T8" s="30">
        <f t="shared" si="13"/>
        <v>759169.047819253</v>
      </c>
      <c r="U8" s="31">
        <v>1023.51064833006</v>
      </c>
      <c r="V8" s="30">
        <f t="shared" si="14"/>
        <v>276347.875049116</v>
      </c>
      <c r="W8" s="32">
        <v>234</v>
      </c>
      <c r="X8" s="30">
        <f t="shared" si="15"/>
        <v>63180</v>
      </c>
      <c r="Y8" s="34">
        <v>47000</v>
      </c>
      <c r="Z8" s="34">
        <v>87600</v>
      </c>
      <c r="AA8" s="28">
        <v>5073</v>
      </c>
      <c r="AB8" s="25">
        <f t="shared" si="2"/>
        <v>152190</v>
      </c>
      <c r="AC8" s="26">
        <f t="shared" si="24"/>
        <v>977.4</v>
      </c>
      <c r="AD8" s="25">
        <f t="shared" si="3"/>
        <v>175932</v>
      </c>
      <c r="AE8" s="35">
        <v>23</v>
      </c>
      <c r="AF8" s="36">
        <f t="shared" si="4"/>
        <v>3450</v>
      </c>
      <c r="AG8" s="25">
        <f t="shared" si="16"/>
        <v>3551.1</v>
      </c>
      <c r="AH8" s="25">
        <f t="shared" si="17"/>
        <v>1968.21604990177</v>
      </c>
      <c r="AI8" s="25">
        <f t="shared" si="18"/>
        <v>716.457453831042</v>
      </c>
      <c r="AJ8" s="25">
        <v>519</v>
      </c>
      <c r="AK8" s="36">
        <f t="shared" si="5"/>
        <v>202643.205111984</v>
      </c>
      <c r="AL8" s="36">
        <f t="shared" si="19"/>
        <v>338919</v>
      </c>
      <c r="AM8" s="25">
        <f t="shared" si="20"/>
        <v>242085</v>
      </c>
      <c r="AN8" s="44">
        <f t="shared" si="21"/>
        <v>4360675.20798035</v>
      </c>
    </row>
    <row r="9" s="6" customFormat="1" ht="25" customHeight="1" spans="1:40">
      <c r="A9" s="18" t="s">
        <v>42</v>
      </c>
      <c r="B9" s="19">
        <v>47272</v>
      </c>
      <c r="C9" s="20">
        <v>317</v>
      </c>
      <c r="D9" s="20">
        <f t="shared" si="6"/>
        <v>25526.88</v>
      </c>
      <c r="E9" s="20">
        <f t="shared" si="7"/>
        <v>155063.28</v>
      </c>
      <c r="F9" s="20">
        <v>141300</v>
      </c>
      <c r="G9" s="21">
        <f t="shared" si="22"/>
        <v>6625.3</v>
      </c>
      <c r="H9" s="20">
        <f t="shared" si="0"/>
        <v>66253</v>
      </c>
      <c r="I9" s="20">
        <v>317</v>
      </c>
      <c r="J9" s="25">
        <f t="shared" si="8"/>
        <v>25360</v>
      </c>
      <c r="K9" s="26">
        <f t="shared" si="23"/>
        <v>855.9</v>
      </c>
      <c r="L9" s="26">
        <f t="shared" si="9"/>
        <v>273888</v>
      </c>
      <c r="M9" s="26">
        <f t="shared" si="1"/>
        <v>2567.7</v>
      </c>
      <c r="N9" s="25">
        <f t="shared" si="10"/>
        <v>128385</v>
      </c>
      <c r="O9" s="20">
        <v>317</v>
      </c>
      <c r="P9" s="25">
        <f t="shared" si="11"/>
        <v>114120</v>
      </c>
      <c r="Q9" s="28">
        <v>5148</v>
      </c>
      <c r="R9" s="20">
        <f t="shared" si="12"/>
        <v>1029600</v>
      </c>
      <c r="S9" s="29">
        <v>2745.24323248199</v>
      </c>
      <c r="T9" s="30">
        <f t="shared" si="13"/>
        <v>741215.672770137</v>
      </c>
      <c r="U9" s="31">
        <v>999.305933202358</v>
      </c>
      <c r="V9" s="30">
        <f t="shared" si="14"/>
        <v>269812.601964637</v>
      </c>
      <c r="W9" s="32">
        <v>228</v>
      </c>
      <c r="X9" s="30">
        <f t="shared" si="15"/>
        <v>61560</v>
      </c>
      <c r="Y9" s="34">
        <v>46000</v>
      </c>
      <c r="Z9" s="34">
        <v>85800</v>
      </c>
      <c r="AA9" s="28">
        <v>5148</v>
      </c>
      <c r="AB9" s="25">
        <f t="shared" si="2"/>
        <v>154440</v>
      </c>
      <c r="AC9" s="26">
        <f t="shared" si="24"/>
        <v>855.9</v>
      </c>
      <c r="AD9" s="25">
        <f t="shared" si="3"/>
        <v>154062</v>
      </c>
      <c r="AE9" s="35">
        <v>19</v>
      </c>
      <c r="AF9" s="36">
        <f t="shared" si="4"/>
        <v>2850</v>
      </c>
      <c r="AG9" s="25">
        <f t="shared" si="16"/>
        <v>3603.6</v>
      </c>
      <c r="AH9" s="25">
        <f t="shared" si="17"/>
        <v>1921.67026273739</v>
      </c>
      <c r="AI9" s="25">
        <f t="shared" si="18"/>
        <v>699.514153241651</v>
      </c>
      <c r="AJ9" s="25">
        <v>156</v>
      </c>
      <c r="AK9" s="36">
        <f t="shared" si="5"/>
        <v>191423.532479371</v>
      </c>
      <c r="AL9" s="36">
        <f t="shared" si="19"/>
        <v>330904</v>
      </c>
      <c r="AM9" s="25">
        <f t="shared" si="20"/>
        <v>236360</v>
      </c>
      <c r="AN9" s="44">
        <f t="shared" si="21"/>
        <v>4208397.08721415</v>
      </c>
    </row>
    <row r="10" s="6" customFormat="1" ht="25" customHeight="1" spans="1:40">
      <c r="A10" s="18" t="s">
        <v>43</v>
      </c>
      <c r="B10" s="19">
        <v>57509</v>
      </c>
      <c r="C10" s="20">
        <v>350</v>
      </c>
      <c r="D10" s="20">
        <f t="shared" si="6"/>
        <v>31054.86</v>
      </c>
      <c r="E10" s="20">
        <f t="shared" si="7"/>
        <v>188429.16</v>
      </c>
      <c r="F10" s="20">
        <v>112300</v>
      </c>
      <c r="G10" s="21">
        <f t="shared" si="22"/>
        <v>7315</v>
      </c>
      <c r="H10" s="20">
        <f t="shared" si="0"/>
        <v>73150</v>
      </c>
      <c r="I10" s="20">
        <v>350</v>
      </c>
      <c r="J10" s="25">
        <f t="shared" si="8"/>
        <v>28000</v>
      </c>
      <c r="K10" s="26">
        <f t="shared" si="23"/>
        <v>945</v>
      </c>
      <c r="L10" s="26">
        <f t="shared" si="9"/>
        <v>302400</v>
      </c>
      <c r="M10" s="26">
        <f t="shared" si="1"/>
        <v>2835</v>
      </c>
      <c r="N10" s="25">
        <f t="shared" si="10"/>
        <v>141750</v>
      </c>
      <c r="O10" s="20">
        <v>350</v>
      </c>
      <c r="P10" s="25">
        <f t="shared" si="11"/>
        <v>126000</v>
      </c>
      <c r="Q10" s="28">
        <v>6263</v>
      </c>
      <c r="R10" s="20">
        <f t="shared" si="12"/>
        <v>1252600</v>
      </c>
      <c r="S10" s="29">
        <v>3339.74007989522</v>
      </c>
      <c r="T10" s="30">
        <f t="shared" si="13"/>
        <v>901729.821571709</v>
      </c>
      <c r="U10" s="31">
        <v>1215.71088408644</v>
      </c>
      <c r="V10" s="30">
        <f t="shared" si="14"/>
        <v>328241.938703339</v>
      </c>
      <c r="W10" s="32">
        <v>274</v>
      </c>
      <c r="X10" s="30">
        <f t="shared" si="15"/>
        <v>73980</v>
      </c>
      <c r="Y10" s="34">
        <v>36000</v>
      </c>
      <c r="Z10" s="34">
        <v>67800</v>
      </c>
      <c r="AA10" s="28">
        <v>6263</v>
      </c>
      <c r="AB10" s="25">
        <f t="shared" si="2"/>
        <v>187890</v>
      </c>
      <c r="AC10" s="26">
        <f t="shared" si="24"/>
        <v>945</v>
      </c>
      <c r="AD10" s="25">
        <f t="shared" si="3"/>
        <v>170100</v>
      </c>
      <c r="AE10" s="35">
        <v>19</v>
      </c>
      <c r="AF10" s="36">
        <f t="shared" si="4"/>
        <v>2850</v>
      </c>
      <c r="AG10" s="25">
        <f t="shared" si="16"/>
        <v>4384.1</v>
      </c>
      <c r="AH10" s="25">
        <f t="shared" si="17"/>
        <v>2337.81805592665</v>
      </c>
      <c r="AI10" s="25">
        <f t="shared" si="18"/>
        <v>850.997618860508</v>
      </c>
      <c r="AJ10" s="25">
        <v>105</v>
      </c>
      <c r="AK10" s="36">
        <f t="shared" si="5"/>
        <v>230337.470243615</v>
      </c>
      <c r="AL10" s="36">
        <f t="shared" si="19"/>
        <v>402563</v>
      </c>
      <c r="AM10" s="25">
        <f t="shared" si="20"/>
        <v>287545</v>
      </c>
      <c r="AN10" s="44">
        <f t="shared" si="21"/>
        <v>4913666.39051866</v>
      </c>
    </row>
    <row r="11" s="6" customFormat="1" ht="25" customHeight="1" spans="1:40">
      <c r="A11" s="18" t="s">
        <v>44</v>
      </c>
      <c r="B11" s="19">
        <v>26850</v>
      </c>
      <c r="C11" s="20">
        <v>156</v>
      </c>
      <c r="D11" s="20">
        <f t="shared" si="6"/>
        <v>14499</v>
      </c>
      <c r="E11" s="20">
        <f t="shared" si="7"/>
        <v>87930</v>
      </c>
      <c r="F11" s="20">
        <v>86200</v>
      </c>
      <c r="G11" s="21">
        <f t="shared" si="22"/>
        <v>3260.4</v>
      </c>
      <c r="H11" s="20">
        <f t="shared" si="0"/>
        <v>32604</v>
      </c>
      <c r="I11" s="20">
        <v>156</v>
      </c>
      <c r="J11" s="25">
        <f t="shared" si="8"/>
        <v>12480</v>
      </c>
      <c r="K11" s="26">
        <f t="shared" si="23"/>
        <v>421.2</v>
      </c>
      <c r="L11" s="26">
        <f t="shared" si="9"/>
        <v>134784</v>
      </c>
      <c r="M11" s="26">
        <f t="shared" si="1"/>
        <v>1263.6</v>
      </c>
      <c r="N11" s="25">
        <f t="shared" si="10"/>
        <v>63180</v>
      </c>
      <c r="O11" s="20">
        <v>156</v>
      </c>
      <c r="P11" s="25">
        <f t="shared" si="11"/>
        <v>56160</v>
      </c>
      <c r="Q11" s="28">
        <v>2924</v>
      </c>
      <c r="R11" s="20">
        <f t="shared" si="12"/>
        <v>584800</v>
      </c>
      <c r="S11" s="29">
        <v>1559.26935166994</v>
      </c>
      <c r="T11" s="30">
        <f t="shared" si="13"/>
        <v>421002.724950884</v>
      </c>
      <c r="U11" s="31">
        <v>567.595284872299</v>
      </c>
      <c r="V11" s="30">
        <f t="shared" si="14"/>
        <v>153250.726915521</v>
      </c>
      <c r="W11" s="32">
        <v>140</v>
      </c>
      <c r="X11" s="30">
        <f t="shared" si="15"/>
        <v>37800</v>
      </c>
      <c r="Y11" s="34">
        <v>27000</v>
      </c>
      <c r="Z11" s="34">
        <v>51600</v>
      </c>
      <c r="AA11" s="28">
        <v>2924</v>
      </c>
      <c r="AB11" s="25">
        <f t="shared" si="2"/>
        <v>87720</v>
      </c>
      <c r="AC11" s="26">
        <f t="shared" si="24"/>
        <v>421.2</v>
      </c>
      <c r="AD11" s="25">
        <f t="shared" si="3"/>
        <v>75816</v>
      </c>
      <c r="AE11" s="35">
        <v>3</v>
      </c>
      <c r="AF11" s="36">
        <f t="shared" si="4"/>
        <v>450</v>
      </c>
      <c r="AG11" s="25">
        <f t="shared" si="16"/>
        <v>2046.8</v>
      </c>
      <c r="AH11" s="25">
        <f t="shared" si="17"/>
        <v>1091.48854616896</v>
      </c>
      <c r="AI11" s="25">
        <f t="shared" si="18"/>
        <v>397.316699410609</v>
      </c>
      <c r="AJ11" s="25">
        <v>134</v>
      </c>
      <c r="AK11" s="36">
        <f t="shared" si="5"/>
        <v>110088.157367387</v>
      </c>
      <c r="AL11" s="36">
        <f t="shared" si="19"/>
        <v>187950</v>
      </c>
      <c r="AM11" s="25">
        <f t="shared" si="20"/>
        <v>134250</v>
      </c>
      <c r="AN11" s="44">
        <f t="shared" si="21"/>
        <v>2345065.60923379</v>
      </c>
    </row>
    <row r="12" s="6" customFormat="1" ht="25" customHeight="1" spans="1:40">
      <c r="A12" s="18" t="s">
        <v>45</v>
      </c>
      <c r="B12" s="19">
        <v>51269</v>
      </c>
      <c r="C12" s="20">
        <v>319</v>
      </c>
      <c r="D12" s="20">
        <f t="shared" si="6"/>
        <v>27685.26</v>
      </c>
      <c r="E12" s="20">
        <f t="shared" si="7"/>
        <v>168025.56</v>
      </c>
      <c r="F12" s="20">
        <v>141300</v>
      </c>
      <c r="G12" s="21">
        <f t="shared" si="22"/>
        <v>6667.1</v>
      </c>
      <c r="H12" s="20">
        <f t="shared" si="0"/>
        <v>66671</v>
      </c>
      <c r="I12" s="20">
        <v>319</v>
      </c>
      <c r="J12" s="25">
        <f t="shared" si="8"/>
        <v>25520</v>
      </c>
      <c r="K12" s="26">
        <f t="shared" si="23"/>
        <v>861.3</v>
      </c>
      <c r="L12" s="26">
        <f t="shared" si="9"/>
        <v>275616</v>
      </c>
      <c r="M12" s="26">
        <f t="shared" si="1"/>
        <v>2583.9</v>
      </c>
      <c r="N12" s="25">
        <f t="shared" si="10"/>
        <v>129195</v>
      </c>
      <c r="O12" s="20">
        <v>319</v>
      </c>
      <c r="P12" s="25">
        <f t="shared" si="11"/>
        <v>114840</v>
      </c>
      <c r="Q12" s="28">
        <v>4965</v>
      </c>
      <c r="R12" s="20">
        <f t="shared" si="12"/>
        <v>993000</v>
      </c>
      <c r="S12" s="29">
        <v>2977.36239816634</v>
      </c>
      <c r="T12" s="30">
        <f t="shared" si="13"/>
        <v>803887.847504912</v>
      </c>
      <c r="U12" s="31">
        <v>1083.80047151277</v>
      </c>
      <c r="V12" s="30">
        <f t="shared" si="14"/>
        <v>292626.127308448</v>
      </c>
      <c r="W12" s="32">
        <v>250</v>
      </c>
      <c r="X12" s="30">
        <f t="shared" si="15"/>
        <v>67500</v>
      </c>
      <c r="Y12" s="34">
        <v>46000</v>
      </c>
      <c r="Z12" s="34">
        <v>85800</v>
      </c>
      <c r="AA12" s="28">
        <v>4965</v>
      </c>
      <c r="AB12" s="25">
        <f t="shared" si="2"/>
        <v>148950</v>
      </c>
      <c r="AC12" s="26">
        <f t="shared" si="24"/>
        <v>861.3</v>
      </c>
      <c r="AD12" s="25">
        <f t="shared" si="3"/>
        <v>155034</v>
      </c>
      <c r="AE12" s="35">
        <v>17</v>
      </c>
      <c r="AF12" s="36">
        <f t="shared" si="4"/>
        <v>2550</v>
      </c>
      <c r="AG12" s="25">
        <f t="shared" si="16"/>
        <v>3475.5</v>
      </c>
      <c r="AH12" s="25">
        <f t="shared" si="17"/>
        <v>2084.15367871644</v>
      </c>
      <c r="AI12" s="25">
        <f t="shared" si="18"/>
        <v>758.660330058939</v>
      </c>
      <c r="AJ12" s="25">
        <v>352</v>
      </c>
      <c r="AK12" s="36">
        <f t="shared" si="5"/>
        <v>200109.420263261</v>
      </c>
      <c r="AL12" s="36">
        <f t="shared" si="19"/>
        <v>358883</v>
      </c>
      <c r="AM12" s="25">
        <f t="shared" si="20"/>
        <v>256345</v>
      </c>
      <c r="AN12" s="44">
        <f t="shared" si="21"/>
        <v>4331852.95507662</v>
      </c>
    </row>
    <row r="13" s="6" customFormat="1" ht="25" customHeight="1" spans="1:40">
      <c r="A13" s="18" t="s">
        <v>46</v>
      </c>
      <c r="B13" s="19">
        <v>80242</v>
      </c>
      <c r="C13" s="20">
        <v>465</v>
      </c>
      <c r="D13" s="20">
        <f t="shared" si="6"/>
        <v>43330.68</v>
      </c>
      <c r="E13" s="20">
        <f t="shared" si="7"/>
        <v>262774.08</v>
      </c>
      <c r="F13" s="20">
        <v>190600</v>
      </c>
      <c r="G13" s="21">
        <f t="shared" si="22"/>
        <v>9718.5</v>
      </c>
      <c r="H13" s="20">
        <f t="shared" si="0"/>
        <v>97185</v>
      </c>
      <c r="I13" s="20">
        <v>465</v>
      </c>
      <c r="J13" s="25">
        <f t="shared" si="8"/>
        <v>37200</v>
      </c>
      <c r="K13" s="26">
        <f t="shared" si="23"/>
        <v>1255.5</v>
      </c>
      <c r="L13" s="26">
        <f t="shared" si="9"/>
        <v>401760</v>
      </c>
      <c r="M13" s="26">
        <f t="shared" si="1"/>
        <v>3766.5</v>
      </c>
      <c r="N13" s="25">
        <f t="shared" si="10"/>
        <v>188325</v>
      </c>
      <c r="O13" s="20">
        <v>465</v>
      </c>
      <c r="P13" s="25">
        <f t="shared" si="11"/>
        <v>167400</v>
      </c>
      <c r="Q13" s="28">
        <v>7335</v>
      </c>
      <c r="R13" s="20">
        <f t="shared" si="12"/>
        <v>1467000</v>
      </c>
      <c r="S13" s="29">
        <v>4659.9214643091</v>
      </c>
      <c r="T13" s="30">
        <f t="shared" si="13"/>
        <v>1258178.79536346</v>
      </c>
      <c r="U13" s="31">
        <v>1696.27489194499</v>
      </c>
      <c r="V13" s="30">
        <f t="shared" si="14"/>
        <v>457994.220825147</v>
      </c>
      <c r="W13" s="32">
        <v>373</v>
      </c>
      <c r="X13" s="30">
        <f t="shared" si="15"/>
        <v>100710</v>
      </c>
      <c r="Y13" s="34">
        <v>63000</v>
      </c>
      <c r="Z13" s="34">
        <v>116400</v>
      </c>
      <c r="AA13" s="28">
        <v>7335</v>
      </c>
      <c r="AB13" s="25">
        <f t="shared" si="2"/>
        <v>220050</v>
      </c>
      <c r="AC13" s="26">
        <f t="shared" si="24"/>
        <v>1255.5</v>
      </c>
      <c r="AD13" s="25">
        <f t="shared" si="3"/>
        <v>225990</v>
      </c>
      <c r="AE13" s="35">
        <v>30</v>
      </c>
      <c r="AF13" s="36">
        <f t="shared" si="4"/>
        <v>4500</v>
      </c>
      <c r="AG13" s="25">
        <f t="shared" si="16"/>
        <v>5134.5</v>
      </c>
      <c r="AH13" s="25">
        <f t="shared" si="17"/>
        <v>3261.94502501637</v>
      </c>
      <c r="AI13" s="25">
        <f t="shared" si="18"/>
        <v>1187.39242436149</v>
      </c>
      <c r="AJ13" s="25">
        <v>831</v>
      </c>
      <c r="AK13" s="36">
        <f t="shared" si="5"/>
        <v>312445.123481336</v>
      </c>
      <c r="AL13" s="36">
        <f t="shared" si="19"/>
        <v>561694</v>
      </c>
      <c r="AM13" s="25">
        <f t="shared" si="20"/>
        <v>401210</v>
      </c>
      <c r="AN13" s="44">
        <f t="shared" si="21"/>
        <v>6534416.21966994</v>
      </c>
    </row>
    <row r="14" s="6" customFormat="1" ht="25" customHeight="1" spans="1:40">
      <c r="A14" s="18" t="s">
        <v>47</v>
      </c>
      <c r="B14" s="19">
        <v>23123</v>
      </c>
      <c r="C14" s="20">
        <v>66</v>
      </c>
      <c r="D14" s="20">
        <f t="shared" si="6"/>
        <v>12486.42</v>
      </c>
      <c r="E14" s="20">
        <f t="shared" si="7"/>
        <v>75314.52</v>
      </c>
      <c r="F14" s="20">
        <v>83300</v>
      </c>
      <c r="G14" s="21">
        <f t="shared" si="22"/>
        <v>1379.4</v>
      </c>
      <c r="H14" s="20">
        <f t="shared" si="0"/>
        <v>13794</v>
      </c>
      <c r="I14" s="20">
        <v>66</v>
      </c>
      <c r="J14" s="25">
        <f t="shared" si="8"/>
        <v>5280</v>
      </c>
      <c r="K14" s="26">
        <f t="shared" si="23"/>
        <v>178.2</v>
      </c>
      <c r="L14" s="26">
        <f t="shared" si="9"/>
        <v>57024</v>
      </c>
      <c r="M14" s="26">
        <f t="shared" si="1"/>
        <v>534.6</v>
      </c>
      <c r="N14" s="25">
        <f t="shared" si="10"/>
        <v>26730</v>
      </c>
      <c r="O14" s="20">
        <v>66</v>
      </c>
      <c r="P14" s="25">
        <f t="shared" si="11"/>
        <v>23760</v>
      </c>
      <c r="Q14" s="28">
        <v>2303</v>
      </c>
      <c r="R14" s="20">
        <f t="shared" si="12"/>
        <v>460600</v>
      </c>
      <c r="S14" s="29">
        <v>1342.82998952194</v>
      </c>
      <c r="T14" s="30">
        <f t="shared" si="13"/>
        <v>362564.097170924</v>
      </c>
      <c r="U14" s="31">
        <v>488.808408644401</v>
      </c>
      <c r="V14" s="30">
        <f t="shared" si="14"/>
        <v>131978.270333988</v>
      </c>
      <c r="W14" s="32">
        <v>108</v>
      </c>
      <c r="X14" s="30">
        <f t="shared" si="15"/>
        <v>29160</v>
      </c>
      <c r="Y14" s="34">
        <v>26000</v>
      </c>
      <c r="Z14" s="34">
        <v>49800</v>
      </c>
      <c r="AA14" s="28">
        <v>2303</v>
      </c>
      <c r="AB14" s="25">
        <f t="shared" si="2"/>
        <v>69090</v>
      </c>
      <c r="AC14" s="26">
        <f t="shared" si="24"/>
        <v>178.2</v>
      </c>
      <c r="AD14" s="25">
        <f t="shared" si="3"/>
        <v>32076</v>
      </c>
      <c r="AE14" s="35">
        <v>3</v>
      </c>
      <c r="AF14" s="36">
        <f t="shared" si="4"/>
        <v>450</v>
      </c>
      <c r="AG14" s="25">
        <f t="shared" si="16"/>
        <v>1612.1</v>
      </c>
      <c r="AH14" s="25">
        <f t="shared" si="17"/>
        <v>939.980992665358</v>
      </c>
      <c r="AI14" s="25">
        <f t="shared" si="18"/>
        <v>342.165886051081</v>
      </c>
      <c r="AJ14" s="25">
        <v>179</v>
      </c>
      <c r="AK14" s="36">
        <f t="shared" si="5"/>
        <v>92197.4063614932</v>
      </c>
      <c r="AL14" s="36">
        <f t="shared" si="19"/>
        <v>161861</v>
      </c>
      <c r="AM14" s="25">
        <f t="shared" si="20"/>
        <v>115615</v>
      </c>
      <c r="AN14" s="44">
        <f t="shared" si="21"/>
        <v>1816594.29386641</v>
      </c>
    </row>
    <row r="15" s="6" customFormat="1" ht="25" customHeight="1" spans="1:40">
      <c r="A15" s="18" t="s">
        <v>48</v>
      </c>
      <c r="B15" s="19">
        <v>84268</v>
      </c>
      <c r="C15" s="20">
        <v>425</v>
      </c>
      <c r="D15" s="20">
        <f t="shared" si="6"/>
        <v>45504.72</v>
      </c>
      <c r="E15" s="20">
        <f t="shared" si="7"/>
        <v>275578.32</v>
      </c>
      <c r="F15" s="20">
        <v>161600</v>
      </c>
      <c r="G15" s="21">
        <f t="shared" si="22"/>
        <v>8882.5</v>
      </c>
      <c r="H15" s="20">
        <f t="shared" si="0"/>
        <v>88825</v>
      </c>
      <c r="I15" s="20">
        <v>425</v>
      </c>
      <c r="J15" s="25">
        <f t="shared" si="8"/>
        <v>34000</v>
      </c>
      <c r="K15" s="26">
        <f t="shared" si="23"/>
        <v>1147.5</v>
      </c>
      <c r="L15" s="26">
        <f t="shared" si="9"/>
        <v>367200</v>
      </c>
      <c r="M15" s="26">
        <f t="shared" si="1"/>
        <v>3442.5</v>
      </c>
      <c r="N15" s="25">
        <f t="shared" si="10"/>
        <v>172125</v>
      </c>
      <c r="O15" s="20">
        <v>425</v>
      </c>
      <c r="P15" s="25">
        <f t="shared" si="11"/>
        <v>153000</v>
      </c>
      <c r="Q15" s="28">
        <v>9177</v>
      </c>
      <c r="R15" s="20">
        <f t="shared" si="12"/>
        <v>1835400</v>
      </c>
      <c r="S15" s="29">
        <v>4893.72475703995</v>
      </c>
      <c r="T15" s="30">
        <f t="shared" si="13"/>
        <v>1321305.68440079</v>
      </c>
      <c r="U15" s="31">
        <v>1781.38247544204</v>
      </c>
      <c r="V15" s="30">
        <f t="shared" si="14"/>
        <v>480973.268369351</v>
      </c>
      <c r="W15" s="32">
        <v>408</v>
      </c>
      <c r="X15" s="30">
        <f t="shared" si="15"/>
        <v>110160</v>
      </c>
      <c r="Y15" s="34">
        <v>53000</v>
      </c>
      <c r="Z15" s="34">
        <v>98400</v>
      </c>
      <c r="AA15" s="28">
        <v>9177</v>
      </c>
      <c r="AB15" s="25">
        <f t="shared" si="2"/>
        <v>275310</v>
      </c>
      <c r="AC15" s="26">
        <f t="shared" si="24"/>
        <v>1147.5</v>
      </c>
      <c r="AD15" s="25">
        <f t="shared" si="3"/>
        <v>206550</v>
      </c>
      <c r="AE15" s="35">
        <v>32</v>
      </c>
      <c r="AF15" s="36">
        <f t="shared" si="4"/>
        <v>4800</v>
      </c>
      <c r="AG15" s="25">
        <f t="shared" si="16"/>
        <v>6423.9</v>
      </c>
      <c r="AH15" s="25">
        <f t="shared" si="17"/>
        <v>3425.60732992797</v>
      </c>
      <c r="AI15" s="25">
        <f t="shared" si="18"/>
        <v>1246.96773280943</v>
      </c>
      <c r="AJ15" s="25">
        <v>279</v>
      </c>
      <c r="AK15" s="36">
        <f t="shared" si="5"/>
        <v>341264.251882122</v>
      </c>
      <c r="AL15" s="36">
        <f t="shared" si="19"/>
        <v>589876</v>
      </c>
      <c r="AM15" s="25">
        <f t="shared" si="20"/>
        <v>421340</v>
      </c>
      <c r="AN15" s="44">
        <f t="shared" si="21"/>
        <v>6990707.52465226</v>
      </c>
    </row>
    <row r="16" s="6" customFormat="1" ht="25" customHeight="1" spans="1:40">
      <c r="A16" s="18" t="s">
        <v>49</v>
      </c>
      <c r="B16" s="19">
        <v>22883</v>
      </c>
      <c r="C16" s="20">
        <v>49</v>
      </c>
      <c r="D16" s="20">
        <f t="shared" si="6"/>
        <v>12356.82</v>
      </c>
      <c r="E16" s="20">
        <f t="shared" si="7"/>
        <v>74434.92</v>
      </c>
      <c r="F16" s="20">
        <v>80400</v>
      </c>
      <c r="G16" s="21">
        <f t="shared" si="22"/>
        <v>1024.1</v>
      </c>
      <c r="H16" s="20">
        <f t="shared" si="0"/>
        <v>10241</v>
      </c>
      <c r="I16" s="20">
        <v>49</v>
      </c>
      <c r="J16" s="25">
        <f t="shared" si="8"/>
        <v>3920</v>
      </c>
      <c r="K16" s="26">
        <f t="shared" si="23"/>
        <v>132.3</v>
      </c>
      <c r="L16" s="26">
        <f t="shared" si="9"/>
        <v>42336</v>
      </c>
      <c r="M16" s="26">
        <f t="shared" si="1"/>
        <v>396.9</v>
      </c>
      <c r="N16" s="25">
        <f t="shared" si="10"/>
        <v>19845</v>
      </c>
      <c r="O16" s="20">
        <v>49</v>
      </c>
      <c r="P16" s="25">
        <f t="shared" si="11"/>
        <v>17640</v>
      </c>
      <c r="Q16" s="28">
        <v>2492</v>
      </c>
      <c r="R16" s="20">
        <f t="shared" si="12"/>
        <v>498400</v>
      </c>
      <c r="S16" s="29">
        <v>1328.89238637852</v>
      </c>
      <c r="T16" s="30">
        <f t="shared" si="13"/>
        <v>358800.9443222</v>
      </c>
      <c r="U16" s="31">
        <v>483.734931237721</v>
      </c>
      <c r="V16" s="30">
        <f t="shared" si="14"/>
        <v>130608.431434185</v>
      </c>
      <c r="W16" s="32">
        <v>107</v>
      </c>
      <c r="X16" s="30">
        <f t="shared" si="15"/>
        <v>28890</v>
      </c>
      <c r="Y16" s="34">
        <v>25000</v>
      </c>
      <c r="Z16" s="34">
        <v>48000</v>
      </c>
      <c r="AA16" s="28">
        <v>2492</v>
      </c>
      <c r="AB16" s="25">
        <f t="shared" si="2"/>
        <v>74760</v>
      </c>
      <c r="AC16" s="26">
        <f t="shared" si="24"/>
        <v>132.3</v>
      </c>
      <c r="AD16" s="25">
        <f t="shared" si="3"/>
        <v>23814</v>
      </c>
      <c r="AE16" s="35">
        <v>3</v>
      </c>
      <c r="AF16" s="36">
        <f t="shared" si="4"/>
        <v>450</v>
      </c>
      <c r="AG16" s="25">
        <f t="shared" si="16"/>
        <v>1744.4</v>
      </c>
      <c r="AH16" s="25">
        <f t="shared" si="17"/>
        <v>930.224670464964</v>
      </c>
      <c r="AI16" s="25">
        <f t="shared" si="18"/>
        <v>338.614451866405</v>
      </c>
      <c r="AJ16" s="25">
        <v>127</v>
      </c>
      <c r="AK16" s="36">
        <f t="shared" si="5"/>
        <v>94207.1736699411</v>
      </c>
      <c r="AL16" s="36">
        <f t="shared" si="19"/>
        <v>160181</v>
      </c>
      <c r="AM16" s="25">
        <f t="shared" si="20"/>
        <v>114415</v>
      </c>
      <c r="AN16" s="44">
        <f t="shared" si="21"/>
        <v>1806343.46942633</v>
      </c>
    </row>
    <row r="17" s="6" customFormat="1" ht="25" customHeight="1" spans="1:40">
      <c r="A17" s="18" t="s">
        <v>50</v>
      </c>
      <c r="B17" s="19">
        <v>68314</v>
      </c>
      <c r="C17" s="20">
        <v>340</v>
      </c>
      <c r="D17" s="20">
        <f t="shared" si="6"/>
        <v>36889.56</v>
      </c>
      <c r="E17" s="20">
        <f t="shared" si="7"/>
        <v>223377.36</v>
      </c>
      <c r="F17" s="20">
        <v>118100</v>
      </c>
      <c r="G17" s="21">
        <f t="shared" si="22"/>
        <v>7106</v>
      </c>
      <c r="H17" s="20">
        <f t="shared" si="0"/>
        <v>71060</v>
      </c>
      <c r="I17" s="20">
        <v>340</v>
      </c>
      <c r="J17" s="25">
        <f t="shared" si="8"/>
        <v>27200</v>
      </c>
      <c r="K17" s="26">
        <f t="shared" si="23"/>
        <v>918</v>
      </c>
      <c r="L17" s="26">
        <f t="shared" si="9"/>
        <v>293760</v>
      </c>
      <c r="M17" s="26">
        <f t="shared" si="1"/>
        <v>2754</v>
      </c>
      <c r="N17" s="25">
        <f t="shared" si="10"/>
        <v>137700</v>
      </c>
      <c r="O17" s="20">
        <v>340</v>
      </c>
      <c r="P17" s="25">
        <f t="shared" si="11"/>
        <v>122400</v>
      </c>
      <c r="Q17" s="28">
        <v>7421</v>
      </c>
      <c r="R17" s="20">
        <f t="shared" si="12"/>
        <v>1484200</v>
      </c>
      <c r="S17" s="29">
        <v>3967.22258808121</v>
      </c>
      <c r="T17" s="30">
        <f t="shared" si="13"/>
        <v>1071150.09878193</v>
      </c>
      <c r="U17" s="31">
        <v>1444.12306483301</v>
      </c>
      <c r="V17" s="30">
        <f t="shared" si="14"/>
        <v>389913.227504913</v>
      </c>
      <c r="W17" s="32">
        <v>342</v>
      </c>
      <c r="X17" s="30">
        <f t="shared" si="15"/>
        <v>92340</v>
      </c>
      <c r="Y17" s="34">
        <v>38000</v>
      </c>
      <c r="Z17" s="34">
        <v>71400</v>
      </c>
      <c r="AA17" s="28">
        <v>7421</v>
      </c>
      <c r="AB17" s="25">
        <f t="shared" si="2"/>
        <v>222630</v>
      </c>
      <c r="AC17" s="26">
        <f t="shared" si="24"/>
        <v>918</v>
      </c>
      <c r="AD17" s="25">
        <f t="shared" si="3"/>
        <v>165240</v>
      </c>
      <c r="AE17" s="35">
        <v>24</v>
      </c>
      <c r="AF17" s="36">
        <f t="shared" si="4"/>
        <v>3600</v>
      </c>
      <c r="AG17" s="25">
        <f t="shared" si="16"/>
        <v>5194.7</v>
      </c>
      <c r="AH17" s="25">
        <f t="shared" si="17"/>
        <v>2777.05581165685</v>
      </c>
      <c r="AI17" s="25">
        <f t="shared" si="18"/>
        <v>1010.88614538311</v>
      </c>
      <c r="AJ17" s="25">
        <v>420</v>
      </c>
      <c r="AK17" s="36">
        <f t="shared" si="5"/>
        <v>282079.258711199</v>
      </c>
      <c r="AL17" s="36">
        <f t="shared" si="19"/>
        <v>478198</v>
      </c>
      <c r="AM17" s="25">
        <f t="shared" si="20"/>
        <v>341570</v>
      </c>
      <c r="AN17" s="44">
        <f t="shared" si="21"/>
        <v>5633917.94499804</v>
      </c>
    </row>
    <row r="18" s="6" customFormat="1" ht="25" customHeight="1" spans="1:40">
      <c r="A18" s="18" t="s">
        <v>51</v>
      </c>
      <c r="B18" s="19">
        <v>55926</v>
      </c>
      <c r="C18" s="20">
        <v>420</v>
      </c>
      <c r="D18" s="20">
        <f t="shared" si="6"/>
        <v>30200.04</v>
      </c>
      <c r="E18" s="20">
        <f t="shared" si="7"/>
        <v>183720.24</v>
      </c>
      <c r="F18" s="20">
        <v>147100</v>
      </c>
      <c r="G18" s="21">
        <f t="shared" si="22"/>
        <v>8778</v>
      </c>
      <c r="H18" s="20">
        <f t="shared" si="0"/>
        <v>87780</v>
      </c>
      <c r="I18" s="20">
        <v>420</v>
      </c>
      <c r="J18" s="25">
        <f t="shared" si="8"/>
        <v>33600</v>
      </c>
      <c r="K18" s="26">
        <f t="shared" si="23"/>
        <v>1134</v>
      </c>
      <c r="L18" s="26">
        <f t="shared" si="9"/>
        <v>362880</v>
      </c>
      <c r="M18" s="26">
        <f t="shared" si="1"/>
        <v>3402</v>
      </c>
      <c r="N18" s="25">
        <f t="shared" si="10"/>
        <v>170100</v>
      </c>
      <c r="O18" s="20">
        <v>420</v>
      </c>
      <c r="P18" s="25">
        <f t="shared" si="11"/>
        <v>151200</v>
      </c>
      <c r="Q18" s="28">
        <v>6090</v>
      </c>
      <c r="R18" s="20">
        <f t="shared" si="12"/>
        <v>1218000</v>
      </c>
      <c r="S18" s="29">
        <v>3247.80997249509</v>
      </c>
      <c r="T18" s="30">
        <f t="shared" si="13"/>
        <v>876908.692573674</v>
      </c>
      <c r="U18" s="31">
        <v>1182.24707269155</v>
      </c>
      <c r="V18" s="30">
        <f t="shared" si="14"/>
        <v>319206.709626719</v>
      </c>
      <c r="W18" s="32">
        <v>269</v>
      </c>
      <c r="X18" s="30">
        <f t="shared" si="15"/>
        <v>72630</v>
      </c>
      <c r="Y18" s="34">
        <v>48000</v>
      </c>
      <c r="Z18" s="34">
        <v>89400</v>
      </c>
      <c r="AA18" s="28">
        <v>6090</v>
      </c>
      <c r="AB18" s="25">
        <f t="shared" si="2"/>
        <v>182700</v>
      </c>
      <c r="AC18" s="26">
        <f t="shared" si="24"/>
        <v>1134</v>
      </c>
      <c r="AD18" s="25">
        <f t="shared" si="3"/>
        <v>204120</v>
      </c>
      <c r="AE18" s="35">
        <v>26</v>
      </c>
      <c r="AF18" s="36">
        <f t="shared" si="4"/>
        <v>3900</v>
      </c>
      <c r="AG18" s="25">
        <f t="shared" si="16"/>
        <v>4263</v>
      </c>
      <c r="AH18" s="25">
        <f t="shared" si="17"/>
        <v>2273.46698074656</v>
      </c>
      <c r="AI18" s="25">
        <f t="shared" si="18"/>
        <v>827.572950884085</v>
      </c>
      <c r="AJ18" s="25">
        <v>401</v>
      </c>
      <c r="AK18" s="36">
        <f t="shared" si="5"/>
        <v>232951.197948919</v>
      </c>
      <c r="AL18" s="36">
        <f t="shared" si="19"/>
        <v>391482</v>
      </c>
      <c r="AM18" s="25">
        <f t="shared" si="20"/>
        <v>279630</v>
      </c>
      <c r="AN18" s="44">
        <f t="shared" si="21"/>
        <v>5055308.84014931</v>
      </c>
    </row>
    <row r="19" s="6" customFormat="1" ht="25" customHeight="1" spans="1:40">
      <c r="A19" s="18" t="s">
        <v>52</v>
      </c>
      <c r="B19" s="19">
        <v>83955</v>
      </c>
      <c r="C19" s="20">
        <v>461</v>
      </c>
      <c r="D19" s="20">
        <f t="shared" si="6"/>
        <v>45335.7</v>
      </c>
      <c r="E19" s="20">
        <f t="shared" si="7"/>
        <v>274780.2</v>
      </c>
      <c r="F19" s="20">
        <v>179000</v>
      </c>
      <c r="G19" s="21">
        <f t="shared" si="22"/>
        <v>9634.9</v>
      </c>
      <c r="H19" s="20">
        <f t="shared" si="0"/>
        <v>96349</v>
      </c>
      <c r="I19" s="20">
        <v>461</v>
      </c>
      <c r="J19" s="25">
        <f t="shared" si="8"/>
        <v>36880</v>
      </c>
      <c r="K19" s="26">
        <f t="shared" si="23"/>
        <v>1244.7</v>
      </c>
      <c r="L19" s="26">
        <f t="shared" si="9"/>
        <v>398304</v>
      </c>
      <c r="M19" s="26">
        <f t="shared" si="1"/>
        <v>3734.1</v>
      </c>
      <c r="N19" s="25">
        <f t="shared" si="10"/>
        <v>186705</v>
      </c>
      <c r="O19" s="20">
        <v>461</v>
      </c>
      <c r="P19" s="25">
        <f t="shared" si="11"/>
        <v>165960</v>
      </c>
      <c r="Q19" s="28">
        <v>8580</v>
      </c>
      <c r="R19" s="20">
        <f t="shared" si="12"/>
        <v>1716000</v>
      </c>
      <c r="S19" s="29">
        <v>4875.54779960707</v>
      </c>
      <c r="T19" s="30">
        <f t="shared" si="13"/>
        <v>1316397.90589391</v>
      </c>
      <c r="U19" s="31">
        <v>1774.76581532417</v>
      </c>
      <c r="V19" s="30">
        <f t="shared" si="14"/>
        <v>479186.770137526</v>
      </c>
      <c r="W19" s="32">
        <v>398</v>
      </c>
      <c r="X19" s="30">
        <f t="shared" si="15"/>
        <v>107460</v>
      </c>
      <c r="Y19" s="34">
        <v>59000</v>
      </c>
      <c r="Z19" s="34">
        <v>109200</v>
      </c>
      <c r="AA19" s="28">
        <v>8580</v>
      </c>
      <c r="AB19" s="25">
        <f t="shared" si="2"/>
        <v>257400</v>
      </c>
      <c r="AC19" s="26">
        <f t="shared" si="24"/>
        <v>1244.7</v>
      </c>
      <c r="AD19" s="25">
        <f t="shared" si="3"/>
        <v>224046</v>
      </c>
      <c r="AE19" s="35">
        <v>33</v>
      </c>
      <c r="AF19" s="36">
        <f t="shared" si="4"/>
        <v>4950</v>
      </c>
      <c r="AG19" s="25">
        <f t="shared" si="16"/>
        <v>6006</v>
      </c>
      <c r="AH19" s="25">
        <f t="shared" si="17"/>
        <v>3412.88345972495</v>
      </c>
      <c r="AI19" s="25">
        <f t="shared" si="18"/>
        <v>1242.33607072692</v>
      </c>
      <c r="AJ19" s="25">
        <v>791</v>
      </c>
      <c r="AK19" s="36">
        <f t="shared" si="5"/>
        <v>343566.585913556</v>
      </c>
      <c r="AL19" s="36">
        <f t="shared" si="19"/>
        <v>587685</v>
      </c>
      <c r="AM19" s="25">
        <f t="shared" si="20"/>
        <v>419775</v>
      </c>
      <c r="AN19" s="44">
        <f t="shared" si="21"/>
        <v>6962645.46194499</v>
      </c>
    </row>
    <row r="20" s="6" customFormat="1" ht="25" customHeight="1" spans="1:40">
      <c r="A20" s="18" t="s">
        <v>53</v>
      </c>
      <c r="B20" s="19">
        <v>52209</v>
      </c>
      <c r="C20" s="20">
        <v>256</v>
      </c>
      <c r="D20" s="20">
        <f t="shared" si="6"/>
        <v>28192.86</v>
      </c>
      <c r="E20" s="20">
        <f t="shared" si="7"/>
        <v>170693.16</v>
      </c>
      <c r="F20" s="20">
        <v>92000</v>
      </c>
      <c r="G20" s="21">
        <f t="shared" si="22"/>
        <v>5350.4</v>
      </c>
      <c r="H20" s="20">
        <f t="shared" si="0"/>
        <v>53504</v>
      </c>
      <c r="I20" s="20">
        <v>256</v>
      </c>
      <c r="J20" s="25">
        <f t="shared" si="8"/>
        <v>20480</v>
      </c>
      <c r="K20" s="26">
        <f t="shared" si="23"/>
        <v>691.2</v>
      </c>
      <c r="L20" s="26">
        <f t="shared" si="9"/>
        <v>221184</v>
      </c>
      <c r="M20" s="26">
        <f t="shared" si="1"/>
        <v>2073.6</v>
      </c>
      <c r="N20" s="25">
        <f t="shared" si="10"/>
        <v>103680</v>
      </c>
      <c r="O20" s="20">
        <v>256</v>
      </c>
      <c r="P20" s="25">
        <f t="shared" si="11"/>
        <v>92160</v>
      </c>
      <c r="Q20" s="28">
        <v>5221</v>
      </c>
      <c r="R20" s="20">
        <f t="shared" si="12"/>
        <v>1044200</v>
      </c>
      <c r="S20" s="29">
        <v>3031.95134381139</v>
      </c>
      <c r="T20" s="30">
        <f t="shared" si="13"/>
        <v>818626.862829075</v>
      </c>
      <c r="U20" s="31">
        <v>1103.6715913556</v>
      </c>
      <c r="V20" s="30">
        <f t="shared" si="14"/>
        <v>297991.329666012</v>
      </c>
      <c r="W20" s="32">
        <v>247</v>
      </c>
      <c r="X20" s="30">
        <f t="shared" si="15"/>
        <v>66690</v>
      </c>
      <c r="Y20" s="34">
        <v>29000</v>
      </c>
      <c r="Z20" s="34">
        <v>55200</v>
      </c>
      <c r="AA20" s="28">
        <v>5221</v>
      </c>
      <c r="AB20" s="25">
        <f t="shared" si="2"/>
        <v>156630</v>
      </c>
      <c r="AC20" s="26">
        <f t="shared" si="24"/>
        <v>691.2</v>
      </c>
      <c r="AD20" s="25">
        <f t="shared" si="3"/>
        <v>124416</v>
      </c>
      <c r="AE20" s="35">
        <v>18</v>
      </c>
      <c r="AF20" s="36">
        <f t="shared" si="4"/>
        <v>2700</v>
      </c>
      <c r="AG20" s="25">
        <f t="shared" si="16"/>
        <v>3654.7</v>
      </c>
      <c r="AH20" s="25">
        <f t="shared" si="17"/>
        <v>2122.36594066797</v>
      </c>
      <c r="AI20" s="25">
        <f t="shared" si="18"/>
        <v>772.57011394892</v>
      </c>
      <c r="AJ20" s="25">
        <v>584</v>
      </c>
      <c r="AK20" s="36">
        <f t="shared" si="5"/>
        <v>214009.081638507</v>
      </c>
      <c r="AL20" s="36">
        <f t="shared" si="19"/>
        <v>365463</v>
      </c>
      <c r="AM20" s="25">
        <f t="shared" si="20"/>
        <v>261045</v>
      </c>
      <c r="AN20" s="44">
        <f t="shared" si="21"/>
        <v>4189672.43413359</v>
      </c>
    </row>
    <row r="21" s="6" customFormat="1" ht="25" customHeight="1" spans="1:40">
      <c r="A21" s="18" t="s">
        <v>54</v>
      </c>
      <c r="B21" s="19">
        <v>62870</v>
      </c>
      <c r="C21" s="20">
        <v>394</v>
      </c>
      <c r="D21" s="20">
        <f t="shared" si="6"/>
        <v>33949.8</v>
      </c>
      <c r="E21" s="20">
        <f t="shared" si="7"/>
        <v>206062.8</v>
      </c>
      <c r="F21" s="20">
        <v>147100</v>
      </c>
      <c r="G21" s="21">
        <f t="shared" si="22"/>
        <v>8234.6</v>
      </c>
      <c r="H21" s="20">
        <f t="shared" si="0"/>
        <v>82346</v>
      </c>
      <c r="I21" s="20">
        <v>394</v>
      </c>
      <c r="J21" s="25">
        <f t="shared" si="8"/>
        <v>31520</v>
      </c>
      <c r="K21" s="26">
        <f t="shared" si="23"/>
        <v>1063.8</v>
      </c>
      <c r="L21" s="26">
        <f t="shared" si="9"/>
        <v>340416</v>
      </c>
      <c r="M21" s="26">
        <f t="shared" si="1"/>
        <v>3191.4</v>
      </c>
      <c r="N21" s="25">
        <f t="shared" si="10"/>
        <v>159570</v>
      </c>
      <c r="O21" s="20">
        <v>394</v>
      </c>
      <c r="P21" s="25">
        <f t="shared" si="11"/>
        <v>141840</v>
      </c>
      <c r="Q21" s="28">
        <v>6082</v>
      </c>
      <c r="R21" s="20">
        <f t="shared" si="12"/>
        <v>1216400</v>
      </c>
      <c r="S21" s="29">
        <v>3651.07129011133</v>
      </c>
      <c r="T21" s="30">
        <f t="shared" si="13"/>
        <v>985789.248330059</v>
      </c>
      <c r="U21" s="31">
        <v>1329.03968565815</v>
      </c>
      <c r="V21" s="30">
        <f t="shared" si="14"/>
        <v>358840.7151277</v>
      </c>
      <c r="W21" s="32">
        <v>298</v>
      </c>
      <c r="X21" s="30">
        <f t="shared" si="15"/>
        <v>80460</v>
      </c>
      <c r="Y21" s="34">
        <v>48000</v>
      </c>
      <c r="Z21" s="34">
        <v>89400</v>
      </c>
      <c r="AA21" s="28">
        <v>6082</v>
      </c>
      <c r="AB21" s="25">
        <f t="shared" si="2"/>
        <v>182460</v>
      </c>
      <c r="AC21" s="26">
        <f t="shared" si="24"/>
        <v>1063.8</v>
      </c>
      <c r="AD21" s="25">
        <f t="shared" si="3"/>
        <v>191484</v>
      </c>
      <c r="AE21" s="35">
        <v>16</v>
      </c>
      <c r="AF21" s="36">
        <f t="shared" si="4"/>
        <v>2400</v>
      </c>
      <c r="AG21" s="25">
        <f t="shared" si="16"/>
        <v>4257.4</v>
      </c>
      <c r="AH21" s="25">
        <f t="shared" si="17"/>
        <v>2555.74990307793</v>
      </c>
      <c r="AI21" s="25">
        <f t="shared" si="18"/>
        <v>930.327779960705</v>
      </c>
      <c r="AJ21" s="25">
        <v>429</v>
      </c>
      <c r="AK21" s="36">
        <f t="shared" si="5"/>
        <v>245174.330491159</v>
      </c>
      <c r="AL21" s="36">
        <f t="shared" si="19"/>
        <v>440090</v>
      </c>
      <c r="AM21" s="25">
        <f t="shared" si="20"/>
        <v>314350</v>
      </c>
      <c r="AN21" s="44">
        <f t="shared" si="21"/>
        <v>5263703.09394892</v>
      </c>
    </row>
    <row r="22" s="6" customFormat="1" ht="25" customHeight="1" spans="1:40">
      <c r="A22" s="18" t="s">
        <v>55</v>
      </c>
      <c r="B22" s="19">
        <v>56489</v>
      </c>
      <c r="C22" s="20">
        <v>430</v>
      </c>
      <c r="D22" s="20">
        <f t="shared" si="6"/>
        <v>30504.06</v>
      </c>
      <c r="E22" s="20">
        <f t="shared" si="7"/>
        <v>185604.36</v>
      </c>
      <c r="F22" s="20">
        <v>132600</v>
      </c>
      <c r="G22" s="21">
        <f t="shared" si="22"/>
        <v>8987</v>
      </c>
      <c r="H22" s="20">
        <f t="shared" si="0"/>
        <v>89870</v>
      </c>
      <c r="I22" s="20">
        <v>430</v>
      </c>
      <c r="J22" s="25">
        <f t="shared" si="8"/>
        <v>34400</v>
      </c>
      <c r="K22" s="26">
        <f t="shared" si="23"/>
        <v>1161</v>
      </c>
      <c r="L22" s="26">
        <f t="shared" si="9"/>
        <v>371520</v>
      </c>
      <c r="M22" s="26">
        <f t="shared" si="1"/>
        <v>3483</v>
      </c>
      <c r="N22" s="25">
        <f t="shared" si="10"/>
        <v>174150</v>
      </c>
      <c r="O22" s="20">
        <v>430</v>
      </c>
      <c r="P22" s="25">
        <f t="shared" si="11"/>
        <v>154800</v>
      </c>
      <c r="Q22" s="28">
        <v>6152</v>
      </c>
      <c r="R22" s="20">
        <f t="shared" si="12"/>
        <v>1230400</v>
      </c>
      <c r="S22" s="29">
        <v>3280.50526653569</v>
      </c>
      <c r="T22" s="30">
        <f t="shared" si="13"/>
        <v>885736.421964636</v>
      </c>
      <c r="U22" s="31">
        <v>1194.14860510806</v>
      </c>
      <c r="V22" s="30">
        <f t="shared" si="14"/>
        <v>322420.123379176</v>
      </c>
      <c r="W22" s="32">
        <v>301</v>
      </c>
      <c r="X22" s="30">
        <f t="shared" si="15"/>
        <v>81270</v>
      </c>
      <c r="Y22" s="34">
        <v>43000</v>
      </c>
      <c r="Z22" s="34">
        <v>80400</v>
      </c>
      <c r="AA22" s="28">
        <v>6152</v>
      </c>
      <c r="AB22" s="25">
        <f t="shared" si="2"/>
        <v>184560</v>
      </c>
      <c r="AC22" s="26">
        <f t="shared" si="24"/>
        <v>1161</v>
      </c>
      <c r="AD22" s="25">
        <f t="shared" si="3"/>
        <v>208980</v>
      </c>
      <c r="AE22" s="35">
        <v>19</v>
      </c>
      <c r="AF22" s="36">
        <f t="shared" si="4"/>
        <v>2850</v>
      </c>
      <c r="AG22" s="25">
        <f t="shared" si="16"/>
        <v>4306.4</v>
      </c>
      <c r="AH22" s="25">
        <f t="shared" si="17"/>
        <v>2296.35368657498</v>
      </c>
      <c r="AI22" s="25">
        <f t="shared" si="18"/>
        <v>835.904023575642</v>
      </c>
      <c r="AJ22" s="25">
        <v>736</v>
      </c>
      <c r="AK22" s="36">
        <f t="shared" si="5"/>
        <v>245239.731304519</v>
      </c>
      <c r="AL22" s="36">
        <f t="shared" si="19"/>
        <v>395423</v>
      </c>
      <c r="AM22" s="25">
        <f t="shared" si="20"/>
        <v>282445</v>
      </c>
      <c r="AN22" s="44">
        <f t="shared" si="21"/>
        <v>5105668.63664833</v>
      </c>
    </row>
    <row r="23" s="6" customFormat="1" ht="25" customHeight="1" spans="1:40">
      <c r="A23" s="18" t="s">
        <v>56</v>
      </c>
      <c r="B23" s="19">
        <v>37691</v>
      </c>
      <c r="C23" s="20">
        <v>255</v>
      </c>
      <c r="D23" s="20">
        <f t="shared" si="6"/>
        <v>20353.14</v>
      </c>
      <c r="E23" s="20">
        <f t="shared" si="7"/>
        <v>123648.84</v>
      </c>
      <c r="F23" s="20">
        <v>103600</v>
      </c>
      <c r="G23" s="21">
        <f t="shared" si="22"/>
        <v>5329.5</v>
      </c>
      <c r="H23" s="20">
        <f t="shared" si="0"/>
        <v>53295</v>
      </c>
      <c r="I23" s="20">
        <v>255</v>
      </c>
      <c r="J23" s="25">
        <f t="shared" si="8"/>
        <v>20400</v>
      </c>
      <c r="K23" s="26">
        <f t="shared" si="23"/>
        <v>688.5</v>
      </c>
      <c r="L23" s="26">
        <f t="shared" si="9"/>
        <v>220320</v>
      </c>
      <c r="M23" s="26">
        <f t="shared" si="1"/>
        <v>2065.5</v>
      </c>
      <c r="N23" s="25">
        <f t="shared" si="10"/>
        <v>103275</v>
      </c>
      <c r="O23" s="20">
        <v>255</v>
      </c>
      <c r="P23" s="25">
        <f t="shared" si="11"/>
        <v>91800</v>
      </c>
      <c r="Q23" s="28">
        <v>4105</v>
      </c>
      <c r="R23" s="20">
        <f t="shared" si="12"/>
        <v>821000</v>
      </c>
      <c r="S23" s="29">
        <v>2188.84250032744</v>
      </c>
      <c r="T23" s="30">
        <f t="shared" si="13"/>
        <v>590987.475088409</v>
      </c>
      <c r="U23" s="31">
        <v>796.768487229862</v>
      </c>
      <c r="V23" s="30">
        <f t="shared" si="14"/>
        <v>215127.491552063</v>
      </c>
      <c r="W23" s="32">
        <v>196</v>
      </c>
      <c r="X23" s="30">
        <f t="shared" si="15"/>
        <v>52920</v>
      </c>
      <c r="Y23" s="34">
        <v>33000</v>
      </c>
      <c r="Z23" s="34">
        <v>62400</v>
      </c>
      <c r="AA23" s="28">
        <v>4105</v>
      </c>
      <c r="AB23" s="25">
        <f t="shared" si="2"/>
        <v>123150</v>
      </c>
      <c r="AC23" s="26">
        <f t="shared" si="24"/>
        <v>688.5</v>
      </c>
      <c r="AD23" s="25">
        <f t="shared" si="3"/>
        <v>123930</v>
      </c>
      <c r="AE23" s="35">
        <v>9</v>
      </c>
      <c r="AF23" s="36">
        <f t="shared" si="4"/>
        <v>1350</v>
      </c>
      <c r="AG23" s="25">
        <f t="shared" si="16"/>
        <v>2873.5</v>
      </c>
      <c r="AH23" s="25">
        <f t="shared" si="17"/>
        <v>1532.18975022921</v>
      </c>
      <c r="AI23" s="25">
        <f t="shared" si="18"/>
        <v>557.737941060903</v>
      </c>
      <c r="AJ23" s="25">
        <v>565</v>
      </c>
      <c r="AK23" s="36">
        <f t="shared" si="5"/>
        <v>165852.830738703</v>
      </c>
      <c r="AL23" s="36">
        <f t="shared" si="19"/>
        <v>263837</v>
      </c>
      <c r="AM23" s="25">
        <f t="shared" si="20"/>
        <v>188455</v>
      </c>
      <c r="AN23" s="44">
        <f t="shared" si="21"/>
        <v>3358348.63737917</v>
      </c>
    </row>
    <row r="24" s="6" customFormat="1" ht="25" customHeight="1" spans="1:40">
      <c r="A24" s="18" t="s">
        <v>57</v>
      </c>
      <c r="B24" s="19">
        <v>16633</v>
      </c>
      <c r="C24" s="20">
        <v>106</v>
      </c>
      <c r="D24" s="20">
        <f t="shared" si="6"/>
        <v>8981.82</v>
      </c>
      <c r="E24" s="20">
        <f t="shared" si="7"/>
        <v>54526.92</v>
      </c>
      <c r="F24" s="20">
        <v>65900</v>
      </c>
      <c r="G24" s="21">
        <f t="shared" si="22"/>
        <v>2215.4</v>
      </c>
      <c r="H24" s="20">
        <f t="shared" si="0"/>
        <v>22154</v>
      </c>
      <c r="I24" s="20">
        <v>106</v>
      </c>
      <c r="J24" s="25">
        <f t="shared" si="8"/>
        <v>8480</v>
      </c>
      <c r="K24" s="26">
        <f t="shared" si="23"/>
        <v>286.2</v>
      </c>
      <c r="L24" s="26">
        <f t="shared" si="9"/>
        <v>91584</v>
      </c>
      <c r="M24" s="26">
        <f t="shared" si="1"/>
        <v>858.6</v>
      </c>
      <c r="N24" s="25">
        <f t="shared" si="10"/>
        <v>42930</v>
      </c>
      <c r="O24" s="20">
        <v>106</v>
      </c>
      <c r="P24" s="25">
        <f t="shared" si="11"/>
        <v>38160</v>
      </c>
      <c r="Q24" s="28">
        <v>1811</v>
      </c>
      <c r="R24" s="20">
        <f t="shared" si="12"/>
        <v>362200</v>
      </c>
      <c r="S24" s="29">
        <v>965.933971185331</v>
      </c>
      <c r="T24" s="30">
        <f t="shared" si="13"/>
        <v>260802.172220039</v>
      </c>
      <c r="U24" s="31">
        <v>351.613123772102</v>
      </c>
      <c r="V24" s="30">
        <f t="shared" si="14"/>
        <v>94935.5434184676</v>
      </c>
      <c r="W24" s="32">
        <v>79</v>
      </c>
      <c r="X24" s="30">
        <f t="shared" si="15"/>
        <v>21330</v>
      </c>
      <c r="Y24" s="34">
        <v>20000</v>
      </c>
      <c r="Z24" s="34">
        <v>39000</v>
      </c>
      <c r="AA24" s="28">
        <v>1811</v>
      </c>
      <c r="AB24" s="25">
        <f t="shared" si="2"/>
        <v>54330</v>
      </c>
      <c r="AC24" s="26">
        <f t="shared" si="24"/>
        <v>286.2</v>
      </c>
      <c r="AD24" s="25">
        <f t="shared" si="3"/>
        <v>51516</v>
      </c>
      <c r="AE24" s="35">
        <v>3</v>
      </c>
      <c r="AF24" s="36">
        <f t="shared" si="4"/>
        <v>450</v>
      </c>
      <c r="AG24" s="25">
        <f t="shared" si="16"/>
        <v>1267.7</v>
      </c>
      <c r="AH24" s="25">
        <f t="shared" si="17"/>
        <v>676.153779829732</v>
      </c>
      <c r="AI24" s="25">
        <f t="shared" si="18"/>
        <v>246.129186640471</v>
      </c>
      <c r="AJ24" s="25">
        <v>217</v>
      </c>
      <c r="AK24" s="36">
        <f t="shared" si="5"/>
        <v>72209.4889941061</v>
      </c>
      <c r="AL24" s="36">
        <f t="shared" si="19"/>
        <v>116431</v>
      </c>
      <c r="AM24" s="25">
        <f t="shared" si="20"/>
        <v>83165</v>
      </c>
      <c r="AN24" s="44">
        <f t="shared" si="21"/>
        <v>1500104.12463261</v>
      </c>
    </row>
    <row r="25" s="6" customFormat="1" ht="25" customHeight="1" spans="1:40">
      <c r="A25" s="18" t="s">
        <v>58</v>
      </c>
      <c r="B25" s="19">
        <v>14238</v>
      </c>
      <c r="C25" s="20">
        <v>65</v>
      </c>
      <c r="D25" s="20">
        <f t="shared" si="6"/>
        <v>7688.52</v>
      </c>
      <c r="E25" s="20">
        <f t="shared" si="7"/>
        <v>46521.12</v>
      </c>
      <c r="F25" s="20">
        <v>68800</v>
      </c>
      <c r="G25" s="21">
        <f t="shared" si="22"/>
        <v>1358.5</v>
      </c>
      <c r="H25" s="20">
        <f t="shared" si="0"/>
        <v>13585</v>
      </c>
      <c r="I25" s="20">
        <v>65</v>
      </c>
      <c r="J25" s="25">
        <f t="shared" si="8"/>
        <v>5200</v>
      </c>
      <c r="K25" s="26">
        <f t="shared" si="23"/>
        <v>175.5</v>
      </c>
      <c r="L25" s="26">
        <f t="shared" si="9"/>
        <v>56160</v>
      </c>
      <c r="M25" s="26">
        <f t="shared" si="1"/>
        <v>526.5</v>
      </c>
      <c r="N25" s="25">
        <f t="shared" si="10"/>
        <v>26325</v>
      </c>
      <c r="O25" s="20">
        <v>65</v>
      </c>
      <c r="P25" s="25">
        <f t="shared" si="11"/>
        <v>23400</v>
      </c>
      <c r="Q25" s="28">
        <v>1542</v>
      </c>
      <c r="R25" s="20">
        <f t="shared" si="12"/>
        <v>308400</v>
      </c>
      <c r="S25" s="29">
        <v>826.848306483301</v>
      </c>
      <c r="T25" s="30">
        <f t="shared" si="13"/>
        <v>223249.042750491</v>
      </c>
      <c r="U25" s="31">
        <v>300.984047151277</v>
      </c>
      <c r="V25" s="30">
        <f t="shared" si="14"/>
        <v>81265.6927308448</v>
      </c>
      <c r="W25" s="32">
        <v>69</v>
      </c>
      <c r="X25" s="30">
        <f t="shared" si="15"/>
        <v>18630</v>
      </c>
      <c r="Y25" s="34">
        <v>21000</v>
      </c>
      <c r="Z25" s="34">
        <v>40800</v>
      </c>
      <c r="AA25" s="28">
        <v>1542</v>
      </c>
      <c r="AB25" s="25">
        <f t="shared" si="2"/>
        <v>46260</v>
      </c>
      <c r="AC25" s="26">
        <f t="shared" si="24"/>
        <v>175.5</v>
      </c>
      <c r="AD25" s="25">
        <f t="shared" si="3"/>
        <v>31590</v>
      </c>
      <c r="AE25" s="35">
        <v>3</v>
      </c>
      <c r="AF25" s="36">
        <f t="shared" si="4"/>
        <v>450</v>
      </c>
      <c r="AG25" s="25">
        <f t="shared" si="16"/>
        <v>1079.4</v>
      </c>
      <c r="AH25" s="25">
        <f t="shared" si="17"/>
        <v>578.793814538311</v>
      </c>
      <c r="AI25" s="25">
        <f t="shared" si="18"/>
        <v>210.688833005894</v>
      </c>
      <c r="AJ25" s="25">
        <v>867</v>
      </c>
      <c r="AK25" s="36">
        <f t="shared" si="5"/>
        <v>82076.4794263261</v>
      </c>
      <c r="AL25" s="36">
        <f t="shared" si="19"/>
        <v>99666</v>
      </c>
      <c r="AM25" s="25">
        <f t="shared" si="20"/>
        <v>71190</v>
      </c>
      <c r="AN25" s="44">
        <f t="shared" si="21"/>
        <v>1264568.33490766</v>
      </c>
    </row>
    <row r="26" s="6" customFormat="1" ht="25" customHeight="1" spans="1:40">
      <c r="A26" s="18" t="s">
        <v>59</v>
      </c>
      <c r="B26" s="19">
        <v>45031</v>
      </c>
      <c r="C26" s="20">
        <v>339</v>
      </c>
      <c r="D26" s="20">
        <f t="shared" si="6"/>
        <v>24316.74</v>
      </c>
      <c r="E26" s="20">
        <f t="shared" si="7"/>
        <v>147934.44</v>
      </c>
      <c r="F26" s="20">
        <v>173200</v>
      </c>
      <c r="G26" s="21">
        <f t="shared" si="22"/>
        <v>7085.1</v>
      </c>
      <c r="H26" s="20">
        <f t="shared" si="0"/>
        <v>70851</v>
      </c>
      <c r="I26" s="20">
        <v>339</v>
      </c>
      <c r="J26" s="25">
        <f t="shared" si="8"/>
        <v>27120</v>
      </c>
      <c r="K26" s="26">
        <f t="shared" si="23"/>
        <v>915.3</v>
      </c>
      <c r="L26" s="26">
        <f t="shared" si="9"/>
        <v>292896</v>
      </c>
      <c r="M26" s="26">
        <f t="shared" si="1"/>
        <v>2745.9</v>
      </c>
      <c r="N26" s="25">
        <f t="shared" si="10"/>
        <v>137295</v>
      </c>
      <c r="O26" s="20">
        <v>339</v>
      </c>
      <c r="P26" s="25">
        <f t="shared" si="11"/>
        <v>122040</v>
      </c>
      <c r="Q26" s="28">
        <v>4904</v>
      </c>
      <c r="R26" s="20">
        <f t="shared" si="12"/>
        <v>980800</v>
      </c>
      <c r="S26" s="29">
        <v>2615.10086313032</v>
      </c>
      <c r="T26" s="30">
        <f t="shared" si="13"/>
        <v>706077.233045186</v>
      </c>
      <c r="U26" s="31">
        <v>951.932337917485</v>
      </c>
      <c r="V26" s="30">
        <f t="shared" si="14"/>
        <v>257021.731237721</v>
      </c>
      <c r="W26" s="32">
        <v>217</v>
      </c>
      <c r="X26" s="30">
        <f t="shared" si="15"/>
        <v>58590</v>
      </c>
      <c r="Y26" s="34">
        <v>57000</v>
      </c>
      <c r="Z26" s="34">
        <v>105600</v>
      </c>
      <c r="AA26" s="28">
        <v>4904</v>
      </c>
      <c r="AB26" s="25">
        <f t="shared" si="2"/>
        <v>147120</v>
      </c>
      <c r="AC26" s="26">
        <f t="shared" si="24"/>
        <v>915.3</v>
      </c>
      <c r="AD26" s="25">
        <f t="shared" si="3"/>
        <v>164754</v>
      </c>
      <c r="AE26" s="35">
        <v>19</v>
      </c>
      <c r="AF26" s="36">
        <f t="shared" si="4"/>
        <v>2850</v>
      </c>
      <c r="AG26" s="25">
        <f t="shared" si="16"/>
        <v>3432.8</v>
      </c>
      <c r="AH26" s="25">
        <f t="shared" si="17"/>
        <v>1830.57060419122</v>
      </c>
      <c r="AI26" s="25">
        <f t="shared" si="18"/>
        <v>666.352636542239</v>
      </c>
      <c r="AJ26" s="25">
        <v>287</v>
      </c>
      <c r="AK26" s="36">
        <f t="shared" si="5"/>
        <v>186501.697222004</v>
      </c>
      <c r="AL26" s="36">
        <f t="shared" si="19"/>
        <v>315217</v>
      </c>
      <c r="AM26" s="25">
        <f t="shared" si="20"/>
        <v>225155</v>
      </c>
      <c r="AN26" s="44">
        <f t="shared" si="21"/>
        <v>4178023.10150491</v>
      </c>
    </row>
    <row r="27" s="6" customFormat="1" ht="25" customHeight="1" spans="1:40">
      <c r="A27" s="18" t="s">
        <v>60</v>
      </c>
      <c r="B27" s="19">
        <v>66686</v>
      </c>
      <c r="C27" s="20">
        <v>645</v>
      </c>
      <c r="D27" s="20">
        <f t="shared" si="6"/>
        <v>36010.44</v>
      </c>
      <c r="E27" s="20">
        <f t="shared" si="7"/>
        <v>219932.64</v>
      </c>
      <c r="F27" s="20">
        <v>161600</v>
      </c>
      <c r="G27" s="21">
        <f t="shared" si="22"/>
        <v>13480.5</v>
      </c>
      <c r="H27" s="20">
        <f t="shared" si="0"/>
        <v>134805</v>
      </c>
      <c r="I27" s="20">
        <v>645</v>
      </c>
      <c r="J27" s="25">
        <f t="shared" si="8"/>
        <v>51600</v>
      </c>
      <c r="K27" s="26">
        <f t="shared" si="23"/>
        <v>1741.5</v>
      </c>
      <c r="L27" s="26">
        <f t="shared" si="9"/>
        <v>557280</v>
      </c>
      <c r="M27" s="26">
        <f t="shared" si="1"/>
        <v>5224.5</v>
      </c>
      <c r="N27" s="25">
        <f t="shared" si="10"/>
        <v>261225</v>
      </c>
      <c r="O27" s="20">
        <v>645</v>
      </c>
      <c r="P27" s="25">
        <f t="shared" si="11"/>
        <v>232200</v>
      </c>
      <c r="Q27" s="28">
        <v>7262</v>
      </c>
      <c r="R27" s="20">
        <f t="shared" si="12"/>
        <v>1452400</v>
      </c>
      <c r="S27" s="29">
        <v>3872.67918009168</v>
      </c>
      <c r="T27" s="30">
        <f t="shared" si="13"/>
        <v>1045623.37862475</v>
      </c>
      <c r="U27" s="31">
        <v>1409.70797642436</v>
      </c>
      <c r="V27" s="30">
        <f t="shared" si="14"/>
        <v>380621.153634577</v>
      </c>
      <c r="W27" s="32">
        <v>338</v>
      </c>
      <c r="X27" s="30">
        <f t="shared" si="15"/>
        <v>91260</v>
      </c>
      <c r="Y27" s="34">
        <v>53000</v>
      </c>
      <c r="Z27" s="34">
        <v>98400</v>
      </c>
      <c r="AA27" s="28">
        <v>7262</v>
      </c>
      <c r="AB27" s="25">
        <f t="shared" si="2"/>
        <v>217860</v>
      </c>
      <c r="AC27" s="26">
        <f t="shared" si="24"/>
        <v>1741.5</v>
      </c>
      <c r="AD27" s="25">
        <f t="shared" si="3"/>
        <v>313470</v>
      </c>
      <c r="AE27" s="35">
        <v>32</v>
      </c>
      <c r="AF27" s="36">
        <f t="shared" si="4"/>
        <v>4800</v>
      </c>
      <c r="AG27" s="25">
        <f t="shared" si="16"/>
        <v>5083.4</v>
      </c>
      <c r="AH27" s="25">
        <f t="shared" si="17"/>
        <v>2710.87542606418</v>
      </c>
      <c r="AI27" s="25">
        <f t="shared" si="18"/>
        <v>986.795583497052</v>
      </c>
      <c r="AJ27" s="25">
        <v>601</v>
      </c>
      <c r="AK27" s="36">
        <f t="shared" si="5"/>
        <v>281462.130286837</v>
      </c>
      <c r="AL27" s="36">
        <f t="shared" si="19"/>
        <v>466802</v>
      </c>
      <c r="AM27" s="25">
        <f t="shared" si="20"/>
        <v>333430</v>
      </c>
      <c r="AN27" s="44">
        <f t="shared" si="21"/>
        <v>6357771.30254617</v>
      </c>
    </row>
    <row r="28" s="6" customFormat="1" ht="25" customHeight="1" spans="1:40">
      <c r="A28" s="18" t="s">
        <v>61</v>
      </c>
      <c r="B28" s="19">
        <v>102720</v>
      </c>
      <c r="C28" s="20">
        <v>797</v>
      </c>
      <c r="D28" s="20">
        <f t="shared" si="6"/>
        <v>55468.8</v>
      </c>
      <c r="E28" s="20">
        <f t="shared" si="7"/>
        <v>337594.8</v>
      </c>
      <c r="F28" s="20">
        <v>205100</v>
      </c>
      <c r="G28" s="21">
        <f t="shared" si="22"/>
        <v>16657.3</v>
      </c>
      <c r="H28" s="20">
        <f t="shared" si="0"/>
        <v>166573</v>
      </c>
      <c r="I28" s="20">
        <v>797</v>
      </c>
      <c r="J28" s="25">
        <f t="shared" si="8"/>
        <v>63760</v>
      </c>
      <c r="K28" s="26">
        <f t="shared" si="23"/>
        <v>2151.9</v>
      </c>
      <c r="L28" s="26">
        <f t="shared" si="9"/>
        <v>688608</v>
      </c>
      <c r="M28" s="26">
        <f t="shared" si="1"/>
        <v>6455.7</v>
      </c>
      <c r="N28" s="25">
        <f t="shared" si="10"/>
        <v>322785</v>
      </c>
      <c r="O28" s="20">
        <v>797</v>
      </c>
      <c r="P28" s="25">
        <f t="shared" si="11"/>
        <v>286920</v>
      </c>
      <c r="Q28" s="28">
        <v>10862</v>
      </c>
      <c r="R28" s="20">
        <f t="shared" si="12"/>
        <v>2172400</v>
      </c>
      <c r="S28" s="29">
        <v>5965.2941453831</v>
      </c>
      <c r="T28" s="30">
        <f t="shared" si="13"/>
        <v>1610629.41925344</v>
      </c>
      <c r="U28" s="31">
        <v>2171.44833005894</v>
      </c>
      <c r="V28" s="30">
        <f t="shared" si="14"/>
        <v>586291.049115914</v>
      </c>
      <c r="W28" s="32">
        <v>491</v>
      </c>
      <c r="X28" s="30">
        <f t="shared" si="15"/>
        <v>132570</v>
      </c>
      <c r="Y28" s="34">
        <v>68000</v>
      </c>
      <c r="Z28" s="34">
        <v>125400</v>
      </c>
      <c r="AA28" s="28">
        <v>10862</v>
      </c>
      <c r="AB28" s="25">
        <f t="shared" si="2"/>
        <v>325860</v>
      </c>
      <c r="AC28" s="26">
        <f t="shared" si="24"/>
        <v>2151.9</v>
      </c>
      <c r="AD28" s="25">
        <f t="shared" si="3"/>
        <v>387342</v>
      </c>
      <c r="AE28" s="35">
        <v>54</v>
      </c>
      <c r="AF28" s="36">
        <f t="shared" si="4"/>
        <v>8100</v>
      </c>
      <c r="AG28" s="25">
        <f t="shared" si="16"/>
        <v>7603.4</v>
      </c>
      <c r="AH28" s="25">
        <f t="shared" si="17"/>
        <v>4175.70590176817</v>
      </c>
      <c r="AI28" s="25">
        <f t="shared" si="18"/>
        <v>1520.01383104126</v>
      </c>
      <c r="AJ28" s="25">
        <v>342</v>
      </c>
      <c r="AK28" s="36">
        <f t="shared" si="5"/>
        <v>409233.591984283</v>
      </c>
      <c r="AL28" s="36">
        <f t="shared" si="19"/>
        <v>719040</v>
      </c>
      <c r="AM28" s="25">
        <f t="shared" si="20"/>
        <v>513600</v>
      </c>
      <c r="AN28" s="44">
        <f t="shared" si="21"/>
        <v>9129806.86035363</v>
      </c>
    </row>
    <row r="29" s="6" customFormat="1" ht="25" customHeight="1" spans="1:40">
      <c r="A29" s="18" t="s">
        <v>62</v>
      </c>
      <c r="B29" s="19">
        <v>113143</v>
      </c>
      <c r="C29" s="20">
        <f>B29*0.0086*0.9</f>
        <v>875.72682</v>
      </c>
      <c r="D29" s="20">
        <f t="shared" si="6"/>
        <v>61097.22</v>
      </c>
      <c r="E29" s="20">
        <f t="shared" si="7"/>
        <v>371837.68092</v>
      </c>
      <c r="F29" s="20">
        <v>300800</v>
      </c>
      <c r="G29" s="21">
        <f t="shared" si="22"/>
        <v>18302.690538</v>
      </c>
      <c r="H29" s="20">
        <f t="shared" si="0"/>
        <v>183026.90538</v>
      </c>
      <c r="I29" s="20">
        <f>H29*0.0086*0.9</f>
        <v>1416.6282476412</v>
      </c>
      <c r="J29" s="25">
        <f t="shared" si="8"/>
        <v>113330.259811296</v>
      </c>
      <c r="K29" s="26">
        <f t="shared" si="23"/>
        <v>3824.89626863124</v>
      </c>
      <c r="L29" s="26">
        <f t="shared" si="9"/>
        <v>1223966.805962</v>
      </c>
      <c r="M29" s="26">
        <f t="shared" si="1"/>
        <v>11474.6888058937</v>
      </c>
      <c r="N29" s="25">
        <f t="shared" si="10"/>
        <v>573734.440294686</v>
      </c>
      <c r="O29" s="20">
        <f>N29*0.0086*0.9</f>
        <v>4440.70456788087</v>
      </c>
      <c r="P29" s="25">
        <f t="shared" si="11"/>
        <v>1598653.64443711</v>
      </c>
      <c r="Q29" s="28">
        <v>11250</v>
      </c>
      <c r="R29" s="20">
        <f t="shared" si="12"/>
        <v>2250000</v>
      </c>
      <c r="S29" s="29">
        <v>6570.59263523248</v>
      </c>
      <c r="T29" s="30">
        <f t="shared" si="13"/>
        <v>1774060.01151277</v>
      </c>
      <c r="U29" s="31">
        <v>2391.7852259332</v>
      </c>
      <c r="V29" s="30">
        <f t="shared" si="14"/>
        <v>645782.011001964</v>
      </c>
      <c r="W29" s="32">
        <v>528</v>
      </c>
      <c r="X29" s="30">
        <f t="shared" si="15"/>
        <v>142560</v>
      </c>
      <c r="Y29" s="34">
        <v>101000</v>
      </c>
      <c r="Z29" s="34">
        <v>184800</v>
      </c>
      <c r="AA29" s="28">
        <v>11250</v>
      </c>
      <c r="AB29" s="25">
        <f t="shared" si="2"/>
        <v>337500</v>
      </c>
      <c r="AC29" s="26">
        <f t="shared" si="24"/>
        <v>3824.89626863124</v>
      </c>
      <c r="AD29" s="25">
        <f t="shared" si="3"/>
        <v>688481.328353623</v>
      </c>
      <c r="AE29" s="35">
        <v>63</v>
      </c>
      <c r="AF29" s="36">
        <f t="shared" si="4"/>
        <v>9450</v>
      </c>
      <c r="AG29" s="25">
        <f t="shared" si="16"/>
        <v>7875</v>
      </c>
      <c r="AH29" s="25">
        <f t="shared" si="17"/>
        <v>4599.41484466274</v>
      </c>
      <c r="AI29" s="25">
        <f t="shared" si="18"/>
        <v>1674.24965815324</v>
      </c>
      <c r="AJ29" s="25">
        <v>1078</v>
      </c>
      <c r="AK29" s="36">
        <f t="shared" si="5"/>
        <v>456799.935084479</v>
      </c>
      <c r="AL29" s="36">
        <f t="shared" si="19"/>
        <v>792001</v>
      </c>
      <c r="AM29" s="25">
        <f t="shared" si="20"/>
        <v>565715</v>
      </c>
      <c r="AN29" s="44">
        <f t="shared" si="21"/>
        <v>12313499.0227579</v>
      </c>
    </row>
    <row r="30" s="6" customFormat="1" ht="25" customHeight="1" spans="1:40">
      <c r="A30" s="18" t="s">
        <v>63</v>
      </c>
      <c r="B30" s="19">
        <v>72817</v>
      </c>
      <c r="C30" s="20">
        <v>680</v>
      </c>
      <c r="D30" s="20">
        <f t="shared" si="6"/>
        <v>39321.18</v>
      </c>
      <c r="E30" s="20">
        <f t="shared" si="7"/>
        <v>240007.08</v>
      </c>
      <c r="F30" s="20">
        <v>213800</v>
      </c>
      <c r="G30" s="21">
        <f t="shared" si="22"/>
        <v>14212</v>
      </c>
      <c r="H30" s="20">
        <f t="shared" si="0"/>
        <v>142120</v>
      </c>
      <c r="I30" s="20">
        <v>680</v>
      </c>
      <c r="J30" s="25">
        <f t="shared" si="8"/>
        <v>54400</v>
      </c>
      <c r="K30" s="26">
        <f t="shared" si="23"/>
        <v>1836</v>
      </c>
      <c r="L30" s="26">
        <f t="shared" si="9"/>
        <v>587520</v>
      </c>
      <c r="M30" s="26">
        <f t="shared" si="1"/>
        <v>5508</v>
      </c>
      <c r="N30" s="25">
        <f t="shared" si="10"/>
        <v>275400</v>
      </c>
      <c r="O30" s="20">
        <v>680</v>
      </c>
      <c r="P30" s="25">
        <f t="shared" si="11"/>
        <v>244800</v>
      </c>
      <c r="Q30" s="28">
        <v>7712</v>
      </c>
      <c r="R30" s="20">
        <f t="shared" si="12"/>
        <v>1542400</v>
      </c>
      <c r="S30" s="29">
        <v>4228.72686705959</v>
      </c>
      <c r="T30" s="30">
        <f t="shared" si="13"/>
        <v>1141756.25410609</v>
      </c>
      <c r="U30" s="31">
        <v>1539.31418467583</v>
      </c>
      <c r="V30" s="30">
        <f t="shared" si="14"/>
        <v>415614.829862474</v>
      </c>
      <c r="W30" s="32">
        <v>453</v>
      </c>
      <c r="X30" s="30">
        <f t="shared" si="15"/>
        <v>122310</v>
      </c>
      <c r="Y30" s="34">
        <v>71000</v>
      </c>
      <c r="Z30" s="34">
        <v>130800</v>
      </c>
      <c r="AA30" s="28">
        <v>7712</v>
      </c>
      <c r="AB30" s="25">
        <f t="shared" si="2"/>
        <v>231360</v>
      </c>
      <c r="AC30" s="26">
        <f t="shared" si="24"/>
        <v>1836</v>
      </c>
      <c r="AD30" s="25">
        <f t="shared" si="3"/>
        <v>330480</v>
      </c>
      <c r="AE30" s="35">
        <v>41</v>
      </c>
      <c r="AF30" s="36">
        <f t="shared" si="4"/>
        <v>6150</v>
      </c>
      <c r="AG30" s="25">
        <f t="shared" si="16"/>
        <v>5398.4</v>
      </c>
      <c r="AH30" s="25">
        <f t="shared" si="17"/>
        <v>2960.10880694171</v>
      </c>
      <c r="AI30" s="25">
        <f t="shared" si="18"/>
        <v>1077.51992927308</v>
      </c>
      <c r="AJ30" s="25">
        <v>443</v>
      </c>
      <c r="AK30" s="36">
        <f t="shared" si="5"/>
        <v>296370.862086444</v>
      </c>
      <c r="AL30" s="36">
        <f t="shared" si="19"/>
        <v>509719</v>
      </c>
      <c r="AM30" s="25">
        <f t="shared" si="20"/>
        <v>364085</v>
      </c>
      <c r="AN30" s="44">
        <f t="shared" si="21"/>
        <v>6920093.02605501</v>
      </c>
    </row>
    <row r="31" s="6" customFormat="1" ht="25" customHeight="1" spans="1:42">
      <c r="A31" s="19" t="s">
        <v>21</v>
      </c>
      <c r="B31" s="19">
        <f>SUM(B5:B30)</f>
        <v>1527000</v>
      </c>
      <c r="C31" s="18">
        <f>SUM(C5:C30)</f>
        <v>10617.72682</v>
      </c>
      <c r="D31" s="18">
        <f t="shared" ref="D31:AM31" si="25">SUM(D5:D30)</f>
        <v>824580</v>
      </c>
      <c r="E31" s="18">
        <f t="shared" si="25"/>
        <v>5011186.36092</v>
      </c>
      <c r="F31" s="18">
        <f t="shared" si="25"/>
        <v>3723100</v>
      </c>
      <c r="G31" s="18">
        <f t="shared" si="25"/>
        <v>221910.490538</v>
      </c>
      <c r="H31" s="18">
        <f t="shared" si="25"/>
        <v>2219104.90538</v>
      </c>
      <c r="I31" s="18">
        <f t="shared" si="25"/>
        <v>11158.6282476412</v>
      </c>
      <c r="J31" s="18">
        <f t="shared" si="25"/>
        <v>892690.259811296</v>
      </c>
      <c r="K31" s="18">
        <f t="shared" si="25"/>
        <v>30128.2962686312</v>
      </c>
      <c r="L31" s="18">
        <f t="shared" si="25"/>
        <v>9641054.805962</v>
      </c>
      <c r="M31" s="18">
        <f t="shared" si="25"/>
        <v>90384.8888058937</v>
      </c>
      <c r="N31" s="18">
        <f t="shared" si="25"/>
        <v>4519244.44029469</v>
      </c>
      <c r="O31" s="18">
        <f t="shared" si="25"/>
        <v>14182.7045678809</v>
      </c>
      <c r="P31" s="18">
        <f t="shared" si="25"/>
        <v>5105773.64443711</v>
      </c>
      <c r="Q31" s="18">
        <f t="shared" si="25"/>
        <v>159057</v>
      </c>
      <c r="R31" s="18">
        <f t="shared" si="25"/>
        <v>31811400</v>
      </c>
      <c r="S31" s="18">
        <f t="shared" si="25"/>
        <v>88678.2562737393</v>
      </c>
      <c r="T31" s="18">
        <f t="shared" si="25"/>
        <v>23943129.1939096</v>
      </c>
      <c r="U31" s="18">
        <f t="shared" si="25"/>
        <v>32280</v>
      </c>
      <c r="V31" s="18">
        <f t="shared" si="25"/>
        <v>8715600</v>
      </c>
      <c r="W31" s="18">
        <f t="shared" si="25"/>
        <v>7459</v>
      </c>
      <c r="X31" s="18">
        <f t="shared" si="25"/>
        <v>2013930</v>
      </c>
      <c r="Y31" s="18">
        <f t="shared" si="25"/>
        <v>1213000</v>
      </c>
      <c r="Z31" s="18">
        <f t="shared" si="25"/>
        <v>2261400</v>
      </c>
      <c r="AA31" s="18">
        <f t="shared" si="25"/>
        <v>159057</v>
      </c>
      <c r="AB31" s="18">
        <f t="shared" si="25"/>
        <v>4771710</v>
      </c>
      <c r="AC31" s="18">
        <f t="shared" si="25"/>
        <v>30128.2962686312</v>
      </c>
      <c r="AD31" s="18">
        <f t="shared" si="25"/>
        <v>5423093.32835362</v>
      </c>
      <c r="AE31" s="18">
        <f t="shared" si="25"/>
        <v>605</v>
      </c>
      <c r="AF31" s="18">
        <f t="shared" si="25"/>
        <v>90750</v>
      </c>
      <c r="AG31" s="18">
        <f t="shared" si="25"/>
        <v>111339.9</v>
      </c>
      <c r="AH31" s="18">
        <f t="shared" si="25"/>
        <v>62074.7793916175</v>
      </c>
      <c r="AI31" s="18">
        <f t="shared" si="25"/>
        <v>22596</v>
      </c>
      <c r="AJ31" s="18">
        <f t="shared" si="25"/>
        <v>10946</v>
      </c>
      <c r="AK31" s="18">
        <f t="shared" si="25"/>
        <v>6208700.38174853</v>
      </c>
      <c r="AL31" s="18">
        <f t="shared" si="25"/>
        <v>10689000</v>
      </c>
      <c r="AM31" s="18">
        <f t="shared" si="25"/>
        <v>7635000</v>
      </c>
      <c r="AN31" s="44">
        <f t="shared" si="21"/>
        <v>135888867.320817</v>
      </c>
      <c r="AP31" s="45"/>
    </row>
    <row r="32" s="7" customFormat="1" ht="82" customHeight="1" spans="1:40">
      <c r="A32" s="22" t="s">
        <v>64</v>
      </c>
      <c r="B32" s="22"/>
      <c r="C32" s="23"/>
      <c r="D32" s="23"/>
      <c r="E32" s="23"/>
      <c r="F32" s="22"/>
      <c r="G32" s="23"/>
      <c r="H32" s="23"/>
      <c r="I32" s="22"/>
      <c r="J32" s="23"/>
      <c r="K32" s="23"/>
      <c r="L32" s="23"/>
      <c r="M32" s="23"/>
      <c r="N32" s="23"/>
      <c r="O32" s="22"/>
      <c r="P32" s="23"/>
      <c r="Q32" s="23"/>
      <c r="R32" s="23"/>
      <c r="S32" s="33"/>
      <c r="T32" s="23"/>
      <c r="U32" s="23"/>
      <c r="V32" s="23"/>
      <c r="W32" s="23"/>
      <c r="X32" s="23"/>
      <c r="Y32" s="23"/>
      <c r="Z32" s="22"/>
      <c r="AA32" s="22"/>
      <c r="AB32" s="23"/>
      <c r="AC32" s="23"/>
      <c r="AD32" s="23"/>
      <c r="AE32" s="23"/>
      <c r="AF32" s="23"/>
      <c r="AG32" s="22"/>
      <c r="AH32" s="22"/>
      <c r="AI32" s="22"/>
      <c r="AJ32" s="22"/>
      <c r="AK32" s="22"/>
      <c r="AL32" s="22"/>
      <c r="AM32" s="22"/>
      <c r="AN32" s="22"/>
    </row>
  </sheetData>
  <mergeCells count="20">
    <mergeCell ref="A1:AN1"/>
    <mergeCell ref="A2:AN2"/>
    <mergeCell ref="C3:E3"/>
    <mergeCell ref="G3:H3"/>
    <mergeCell ref="I3:N3"/>
    <mergeCell ref="O3:P3"/>
    <mergeCell ref="Q3:R3"/>
    <mergeCell ref="S3:T3"/>
    <mergeCell ref="U3:V3"/>
    <mergeCell ref="W3:X3"/>
    <mergeCell ref="AA3:AB3"/>
    <mergeCell ref="AC3:AD3"/>
    <mergeCell ref="AE3:AF3"/>
    <mergeCell ref="AG3:AK3"/>
    <mergeCell ref="A32:AN32"/>
    <mergeCell ref="A3:A4"/>
    <mergeCell ref="B3:B4"/>
    <mergeCell ref="AL3:AL4"/>
    <mergeCell ref="AM3:AM4"/>
    <mergeCell ref="AN3:AN4"/>
  </mergeCells>
  <pageMargins left="0.550694444444444" right="0.432638888888889" top="1" bottom="1" header="0.5" footer="0.5"/>
  <pageSetup paperSize="8" scale="64" fitToHeight="0" orientation="landscape" horizontalDpi="600"/>
  <headerFooter>
    <oddFooter>&amp;L&amp;30— 19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C1" sqref="C1:C26"/>
    </sheetView>
  </sheetViews>
  <sheetFormatPr defaultColWidth="8.89166666666667" defaultRowHeight="13.5" outlineLevelCol="2"/>
  <cols>
    <col min="1" max="1" width="16.4416666666667"/>
    <col min="3" max="3" width="13"/>
  </cols>
  <sheetData>
    <row r="1" spans="1:3">
      <c r="A1" s="1">
        <v>5003.65760183366</v>
      </c>
      <c r="C1" s="1">
        <v>1821.39952848723</v>
      </c>
    </row>
    <row r="2" spans="1:3">
      <c r="A2" s="1">
        <v>4254.74372626064</v>
      </c>
      <c r="C2" s="1">
        <v>1548.78467583497</v>
      </c>
    </row>
    <row r="3" spans="1:3">
      <c r="A3" s="1">
        <v>4472.75106876228</v>
      </c>
      <c r="C3" s="1">
        <v>1628.14231827112</v>
      </c>
    </row>
    <row r="4" spans="1:3">
      <c r="A4" s="1">
        <v>2811.73721414538</v>
      </c>
      <c r="C4" s="1">
        <v>1023.51064833006</v>
      </c>
    </row>
    <row r="5" spans="1:3">
      <c r="A5" s="1">
        <v>2745.24323248199</v>
      </c>
      <c r="C5" s="1">
        <v>999.305933202358</v>
      </c>
    </row>
    <row r="6" spans="1:3">
      <c r="A6" s="1">
        <v>3339.74007989522</v>
      </c>
      <c r="C6" s="1">
        <v>1215.71088408644</v>
      </c>
    </row>
    <row r="7" spans="1:3">
      <c r="A7" s="1">
        <v>1559.26935166994</v>
      </c>
      <c r="C7" s="1">
        <v>567.595284872299</v>
      </c>
    </row>
    <row r="8" spans="1:3">
      <c r="A8" s="1">
        <v>2977.36239816634</v>
      </c>
      <c r="C8" s="1">
        <v>1083.80047151277</v>
      </c>
    </row>
    <row r="9" spans="1:3">
      <c r="A9" s="1">
        <v>4659.9214643091</v>
      </c>
      <c r="C9" s="1">
        <v>1696.27489194499</v>
      </c>
    </row>
    <row r="10" spans="1:3">
      <c r="A10" s="1">
        <v>1342.82998952194</v>
      </c>
      <c r="C10" s="1">
        <v>488.808408644401</v>
      </c>
    </row>
    <row r="11" spans="1:3">
      <c r="A11" s="1">
        <v>4893.72475703995</v>
      </c>
      <c r="C11" s="1">
        <v>1781.38247544204</v>
      </c>
    </row>
    <row r="12" spans="1:3">
      <c r="A12" s="1">
        <v>1328.89238637852</v>
      </c>
      <c r="C12" s="1">
        <v>483.734931237721</v>
      </c>
    </row>
    <row r="13" spans="1:3">
      <c r="A13" s="1">
        <v>3967.22258808121</v>
      </c>
      <c r="C13" s="1">
        <v>1444.12306483301</v>
      </c>
    </row>
    <row r="14" spans="1:3">
      <c r="A14" s="1">
        <v>3247.80997249509</v>
      </c>
      <c r="C14" s="1">
        <v>1182.24707269155</v>
      </c>
    </row>
    <row r="15" spans="1:3">
      <c r="A15" s="1">
        <v>4875.54779960707</v>
      </c>
      <c r="C15" s="1">
        <v>1774.76581532417</v>
      </c>
    </row>
    <row r="16" spans="1:3">
      <c r="A16" s="1">
        <v>3031.95134381139</v>
      </c>
      <c r="C16" s="1">
        <v>1103.6715913556</v>
      </c>
    </row>
    <row r="17" spans="1:3">
      <c r="A17" s="1">
        <v>3651.07129011133</v>
      </c>
      <c r="C17" s="1">
        <v>1329.03968565815</v>
      </c>
    </row>
    <row r="18" spans="1:3">
      <c r="A18" s="1">
        <v>3280.50526653569</v>
      </c>
      <c r="C18" s="1">
        <v>1194.14860510806</v>
      </c>
    </row>
    <row r="19" spans="1:3">
      <c r="A19" s="1">
        <v>2188.84250032744</v>
      </c>
      <c r="C19" s="1">
        <v>796.768487229862</v>
      </c>
    </row>
    <row r="20" spans="1:3">
      <c r="A20" s="1">
        <v>965.933971185331</v>
      </c>
      <c r="C20" s="1">
        <v>351.613123772102</v>
      </c>
    </row>
    <row r="21" spans="1:3">
      <c r="A21" s="1">
        <v>826.848306483301</v>
      </c>
      <c r="C21" s="1">
        <v>300.984047151277</v>
      </c>
    </row>
    <row r="22" spans="1:3">
      <c r="A22" s="1">
        <v>2615.10086313032</v>
      </c>
      <c r="C22" s="1">
        <v>951.932337917485</v>
      </c>
    </row>
    <row r="23" spans="1:3">
      <c r="A23" s="1">
        <v>3872.67918009168</v>
      </c>
      <c r="C23" s="1">
        <v>1409.70797642436</v>
      </c>
    </row>
    <row r="24" spans="1:3">
      <c r="A24" s="1">
        <v>5965.2941453831</v>
      </c>
      <c r="C24" s="1">
        <v>2171.44833005894</v>
      </c>
    </row>
    <row r="25" spans="1:3">
      <c r="A25" s="1">
        <v>6570.59263523248</v>
      </c>
      <c r="C25" s="1">
        <v>2391.7852259332</v>
      </c>
    </row>
    <row r="26" spans="1:3">
      <c r="A26" s="1">
        <v>4228.72686705959</v>
      </c>
      <c r="C26" s="1">
        <v>1539.31418467583</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南安市2022年基本公共卫生服务项目经费补助测算表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Yellow</cp:lastModifiedBy>
  <dcterms:created xsi:type="dcterms:W3CDTF">2022-06-15T03:01:00Z</dcterms:created>
  <dcterms:modified xsi:type="dcterms:W3CDTF">2023-04-25T06:45:15Z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860DECF80BB84FB6A6FF40A505233F62_13</vt:lpwstr>
  </property>
  <property fmtid="{D5CDD505-2E9C-101B-9397-08002B2CF9AE}" pid="3" name="KSOProductBuildVer">
    <vt:lpwstr>2052-11.1.0.14036</vt:lpwstr>
  </property>
</Properties>
</file>