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840" tabRatio="982" activeTab="3"/>
  </bookViews>
  <sheets>
    <sheet name="封面" sheetId="1" r:id="rId1"/>
    <sheet name="1" sheetId="2" r:id="rId2"/>
    <sheet name="2" sheetId="3" r:id="rId3"/>
    <sheet name="3" sheetId="36" r:id="rId4"/>
    <sheet name="4" sheetId="9" r:id="rId5"/>
    <sheet name="5" sheetId="37" r:id="rId6"/>
    <sheet name="6" sheetId="11" r:id="rId7"/>
    <sheet name="7" sheetId="38" r:id="rId8"/>
    <sheet name="8" sheetId="39" r:id="rId9"/>
    <sheet name="9" sheetId="40" r:id="rId10"/>
    <sheet name="10" sheetId="41" r:id="rId11"/>
    <sheet name="11" sheetId="42" r:id="rId12"/>
    <sheet name="12" sheetId="43" r:id="rId13"/>
    <sheet name="13" sheetId="44" r:id="rId14"/>
    <sheet name="14" sheetId="45" r:id="rId15"/>
    <sheet name="15" sheetId="46" r:id="rId16"/>
    <sheet name="16" sheetId="47" r:id="rId17"/>
    <sheet name="17" sheetId="48" r:id="rId18"/>
    <sheet name="18" sheetId="49" r:id="rId19"/>
    <sheet name="19" sheetId="50" r:id="rId20"/>
    <sheet name="20" sheetId="51" r:id="rId21"/>
    <sheet name="21" sheetId="52" r:id="rId22"/>
    <sheet name="22" sheetId="53" r:id="rId23"/>
    <sheet name="23" sheetId="56" r:id="rId24"/>
    <sheet name="24" sheetId="55" r:id="rId25"/>
    <sheet name="25" sheetId="54" r:id="rId26"/>
    <sheet name="26" sheetId="34" r:id="rId27"/>
    <sheet name="27" sheetId="57" r:id="rId28"/>
  </sheets>
  <externalReferences>
    <externalReference r:id="rId29"/>
  </externalReferences>
  <definedNames>
    <definedName name="_xlnm._FilterDatabase" localSheetId="4" hidden="1">'4'!$A$4:$E$418</definedName>
    <definedName name="_xlnm.Print_Area" localSheetId="1">'1'!$A$1:$E$12</definedName>
    <definedName name="_xlnm.Print_Titles" localSheetId="4">'4'!$1:$4</definedName>
    <definedName name="_xlnm.Print_Titles" localSheetId="6">'6'!$1:$4</definedName>
  </definedNames>
  <calcPr calcId="124519"/>
</workbook>
</file>

<file path=xl/calcChain.xml><?xml version="1.0" encoding="utf-8"?>
<calcChain xmlns="http://schemas.openxmlformats.org/spreadsheetml/2006/main">
  <c r="C40" i="2"/>
  <c r="C12" i="56"/>
  <c r="D13" i="53" l="1"/>
  <c r="C10"/>
  <c r="B10"/>
  <c r="D10" s="1"/>
  <c r="D13" i="52"/>
  <c r="D14"/>
  <c r="D15"/>
  <c r="D16"/>
  <c r="D18"/>
  <c r="D10"/>
  <c r="D11"/>
  <c r="C5"/>
  <c r="D5" s="1"/>
  <c r="C12"/>
  <c r="D12" s="1"/>
  <c r="B12"/>
  <c r="B5"/>
  <c r="D12" i="53"/>
  <c r="D11"/>
  <c r="D9"/>
  <c r="D8"/>
  <c r="D7"/>
  <c r="D6"/>
  <c r="D5"/>
  <c r="C5"/>
  <c r="B5"/>
  <c r="D9" i="52"/>
  <c r="D8"/>
  <c r="D7"/>
  <c r="D6"/>
  <c r="C13" i="51"/>
  <c r="C14" i="50" l="1"/>
  <c r="D30" i="49"/>
  <c r="C28"/>
  <c r="C31" s="1"/>
  <c r="B28"/>
  <c r="B31" s="1"/>
  <c r="D27"/>
  <c r="C20" i="48"/>
  <c r="B20"/>
  <c r="C17"/>
  <c r="B17"/>
  <c r="D20"/>
  <c r="D17"/>
  <c r="D8"/>
  <c r="D7"/>
  <c r="D6"/>
  <c r="D5"/>
  <c r="C12" i="47"/>
  <c r="B12"/>
  <c r="C9"/>
  <c r="B9"/>
  <c r="D12" s="1"/>
  <c r="D8"/>
  <c r="C13" i="46"/>
  <c r="B13"/>
  <c r="C10"/>
  <c r="B10"/>
  <c r="D13"/>
  <c r="D10"/>
  <c r="D5"/>
  <c r="D21" i="44"/>
  <c r="C18"/>
  <c r="B18"/>
  <c r="D18" s="1"/>
  <c r="B16"/>
  <c r="C15"/>
  <c r="D15" s="1"/>
  <c r="D14"/>
  <c r="D13"/>
  <c r="C13"/>
  <c r="D8"/>
  <c r="C24" i="43"/>
  <c r="B24"/>
  <c r="D19"/>
  <c r="D16"/>
  <c r="D15"/>
  <c r="D14"/>
  <c r="C13"/>
  <c r="B13"/>
  <c r="D13" s="1"/>
  <c r="D11"/>
  <c r="D10"/>
  <c r="D9"/>
  <c r="C6"/>
  <c r="C5" s="1"/>
  <c r="B6"/>
  <c r="B5" s="1"/>
  <c r="C13" i="42"/>
  <c r="D21"/>
  <c r="C18"/>
  <c r="B18"/>
  <c r="D18" s="1"/>
  <c r="B16"/>
  <c r="B24" s="1"/>
  <c r="C15"/>
  <c r="D15" s="1"/>
  <c r="D14"/>
  <c r="D8"/>
  <c r="B30" i="41"/>
  <c r="B24"/>
  <c r="C24"/>
  <c r="B13"/>
  <c r="C13"/>
  <c r="B6"/>
  <c r="B22" s="1"/>
  <c r="D19"/>
  <c r="D16"/>
  <c r="D15"/>
  <c r="D14"/>
  <c r="D11"/>
  <c r="D10"/>
  <c r="D9"/>
  <c r="D8" i="40"/>
  <c r="C8"/>
  <c r="B8"/>
  <c r="C5"/>
  <c r="B5"/>
  <c r="D10"/>
  <c r="D9"/>
  <c r="D7"/>
  <c r="D6"/>
  <c r="D8" i="37"/>
  <c r="D10"/>
  <c r="D15"/>
  <c r="D20"/>
  <c r="D19"/>
  <c r="D14"/>
  <c r="D12"/>
  <c r="D11"/>
  <c r="D7"/>
  <c r="C5"/>
  <c r="D7" i="9"/>
  <c r="D8"/>
  <c r="D10"/>
  <c r="D11"/>
  <c r="D12"/>
  <c r="D14"/>
  <c r="D15"/>
  <c r="D17"/>
  <c r="D18"/>
  <c r="D20"/>
  <c r="D21"/>
  <c r="D22"/>
  <c r="D23"/>
  <c r="D24"/>
  <c r="D26"/>
  <c r="D27"/>
  <c r="D29"/>
  <c r="D31"/>
  <c r="D32"/>
  <c r="D33"/>
  <c r="D34"/>
  <c r="D36"/>
  <c r="D37"/>
  <c r="D38"/>
  <c r="D39"/>
  <c r="D40"/>
  <c r="D42"/>
  <c r="D44"/>
  <c r="D45"/>
  <c r="D46"/>
  <c r="D49"/>
  <c r="D50"/>
  <c r="D51"/>
  <c r="D53"/>
  <c r="D54"/>
  <c r="D55"/>
  <c r="D58"/>
  <c r="D59"/>
  <c r="D60"/>
  <c r="D62"/>
  <c r="D63"/>
  <c r="D65"/>
  <c r="D66"/>
  <c r="D68"/>
  <c r="D69"/>
  <c r="D70"/>
  <c r="D73"/>
  <c r="D74"/>
  <c r="D75"/>
  <c r="D77"/>
  <c r="D78"/>
  <c r="D79"/>
  <c r="D81"/>
  <c r="D82"/>
  <c r="D83"/>
  <c r="D85"/>
  <c r="D86"/>
  <c r="D87"/>
  <c r="D88"/>
  <c r="D90"/>
  <c r="D91"/>
  <c r="D92"/>
  <c r="D93"/>
  <c r="D95"/>
  <c r="D98"/>
  <c r="D100"/>
  <c r="D103"/>
  <c r="D105"/>
  <c r="D106"/>
  <c r="D108"/>
  <c r="D109"/>
  <c r="D111"/>
  <c r="D112"/>
  <c r="D113"/>
  <c r="D114"/>
  <c r="D115"/>
  <c r="D116"/>
  <c r="D118"/>
  <c r="D119"/>
  <c r="D122"/>
  <c r="D124"/>
  <c r="D125"/>
  <c r="D126"/>
  <c r="D127"/>
  <c r="D128"/>
  <c r="D130"/>
  <c r="D132"/>
  <c r="D134"/>
  <c r="D136"/>
  <c r="D137"/>
  <c r="D139"/>
  <c r="D141"/>
  <c r="D144"/>
  <c r="D145"/>
  <c r="D147"/>
  <c r="D148"/>
  <c r="D150"/>
  <c r="D152"/>
  <c r="D153"/>
  <c r="D155"/>
  <c r="D158"/>
  <c r="D159"/>
  <c r="D160"/>
  <c r="D161"/>
  <c r="D162"/>
  <c r="D163"/>
  <c r="D165"/>
  <c r="D167"/>
  <c r="D168"/>
  <c r="D170"/>
  <c r="D171"/>
  <c r="D172"/>
  <c r="D174"/>
  <c r="D175"/>
  <c r="D176"/>
  <c r="D181"/>
  <c r="D182"/>
  <c r="D184"/>
  <c r="D185"/>
  <c r="D186"/>
  <c r="D187"/>
  <c r="D189"/>
  <c r="D190"/>
  <c r="D192"/>
  <c r="D194"/>
  <c r="D195"/>
  <c r="D196"/>
  <c r="D197"/>
  <c r="D198"/>
  <c r="D199"/>
  <c r="D201"/>
  <c r="D204"/>
  <c r="D205"/>
  <c r="D206"/>
  <c r="D208"/>
  <c r="D209"/>
  <c r="D212"/>
  <c r="D213"/>
  <c r="D214"/>
  <c r="D215"/>
  <c r="D218"/>
  <c r="D219"/>
  <c r="D220"/>
  <c r="D221"/>
  <c r="D223"/>
  <c r="D225"/>
  <c r="D226"/>
  <c r="D228"/>
  <c r="D229"/>
  <c r="D231"/>
  <c r="D234"/>
  <c r="D235"/>
  <c r="D237"/>
  <c r="D239"/>
  <c r="D240"/>
  <c r="D241"/>
  <c r="D242"/>
  <c r="D244"/>
  <c r="D247"/>
  <c r="D248"/>
  <c r="D249"/>
  <c r="D251"/>
  <c r="D252"/>
  <c r="D253"/>
  <c r="D254"/>
  <c r="D257"/>
  <c r="D258"/>
  <c r="D260"/>
  <c r="D261"/>
  <c r="D262"/>
  <c r="D263"/>
  <c r="D265"/>
  <c r="D269"/>
  <c r="D270"/>
  <c r="D271"/>
  <c r="D273"/>
  <c r="D274"/>
  <c r="D276"/>
  <c r="D283"/>
  <c r="D285"/>
  <c r="D290"/>
  <c r="D292"/>
  <c r="D297"/>
  <c r="D298"/>
  <c r="D299"/>
  <c r="D300"/>
  <c r="D302"/>
  <c r="D307"/>
  <c r="D308"/>
  <c r="D309"/>
  <c r="D311"/>
  <c r="D312"/>
  <c r="D313"/>
  <c r="D315"/>
  <c r="D318"/>
  <c r="D322"/>
  <c r="D324"/>
  <c r="D325"/>
  <c r="D329"/>
  <c r="D330"/>
  <c r="D331"/>
  <c r="D333"/>
  <c r="D334"/>
  <c r="D336"/>
  <c r="D337"/>
  <c r="D338"/>
  <c r="D340"/>
  <c r="D344"/>
  <c r="D346"/>
  <c r="D347"/>
  <c r="D351"/>
  <c r="D356"/>
  <c r="D359"/>
  <c r="D360"/>
  <c r="D361"/>
  <c r="D364"/>
  <c r="D367"/>
  <c r="D368"/>
  <c r="D370"/>
  <c r="D371"/>
  <c r="D374"/>
  <c r="D375"/>
  <c r="D377"/>
  <c r="D380"/>
  <c r="D381"/>
  <c r="D383"/>
  <c r="D384"/>
  <c r="D387"/>
  <c r="D388"/>
  <c r="D392"/>
  <c r="D395"/>
  <c r="D398"/>
  <c r="D399"/>
  <c r="D400"/>
  <c r="D402"/>
  <c r="D404"/>
  <c r="D406"/>
  <c r="D407"/>
  <c r="D409"/>
  <c r="D410"/>
  <c r="D416"/>
  <c r="D417"/>
  <c r="D41" i="36"/>
  <c r="D40"/>
  <c r="B40"/>
  <c r="D36"/>
  <c r="D35"/>
  <c r="C34"/>
  <c r="C33" s="1"/>
  <c r="B34"/>
  <c r="B33"/>
  <c r="D33" s="1"/>
  <c r="D30"/>
  <c r="D25"/>
  <c r="D24"/>
  <c r="D23"/>
  <c r="D22"/>
  <c r="C22"/>
  <c r="B22"/>
  <c r="D20"/>
  <c r="D19"/>
  <c r="D18"/>
  <c r="D17"/>
  <c r="D16"/>
  <c r="D15"/>
  <c r="D14"/>
  <c r="D13"/>
  <c r="D12"/>
  <c r="D11"/>
  <c r="D10"/>
  <c r="D8"/>
  <c r="D6"/>
  <c r="C5"/>
  <c r="C31" s="1"/>
  <c r="B5"/>
  <c r="B31" s="1"/>
  <c r="D22" i="3"/>
  <c r="B26"/>
  <c r="D24"/>
  <c r="D37"/>
  <c r="C30"/>
  <c r="B30"/>
  <c r="B46" s="1"/>
  <c r="D29"/>
  <c r="D28"/>
  <c r="D26"/>
  <c r="D25"/>
  <c r="D23"/>
  <c r="D21"/>
  <c r="D18"/>
  <c r="D17"/>
  <c r="D16"/>
  <c r="D15"/>
  <c r="D14"/>
  <c r="D13"/>
  <c r="D12"/>
  <c r="D11"/>
  <c r="D10"/>
  <c r="D9"/>
  <c r="D8"/>
  <c r="D7"/>
  <c r="D5"/>
  <c r="B22" i="2"/>
  <c r="B5"/>
  <c r="D41"/>
  <c r="B40"/>
  <c r="B33" s="1"/>
  <c r="C34"/>
  <c r="D35"/>
  <c r="B34"/>
  <c r="D30"/>
  <c r="D25"/>
  <c r="D24"/>
  <c r="D23"/>
  <c r="C22"/>
  <c r="D20"/>
  <c r="D19"/>
  <c r="D18"/>
  <c r="D17"/>
  <c r="D16"/>
  <c r="D15"/>
  <c r="D14"/>
  <c r="D13"/>
  <c r="D12"/>
  <c r="D11"/>
  <c r="D10"/>
  <c r="D8"/>
  <c r="D6"/>
  <c r="C5"/>
  <c r="C44" i="36" l="1"/>
  <c r="D34"/>
  <c r="C16" i="42"/>
  <c r="C24" s="1"/>
  <c r="D24" s="1"/>
  <c r="C16" i="44"/>
  <c r="C24" s="1"/>
  <c r="D31" i="49"/>
  <c r="D28"/>
  <c r="D9" i="47"/>
  <c r="B24" i="44"/>
  <c r="D5" i="43"/>
  <c r="D6"/>
  <c r="C22"/>
  <c r="C30" s="1"/>
  <c r="B22"/>
  <c r="D13" i="42"/>
  <c r="D13" i="41"/>
  <c r="C6"/>
  <c r="C22" s="1"/>
  <c r="B5"/>
  <c r="D5" i="40"/>
  <c r="D16" i="37"/>
  <c r="B5"/>
  <c r="D5" s="1"/>
  <c r="D6"/>
  <c r="B44" i="36"/>
  <c r="D44" s="1"/>
  <c r="D31"/>
  <c r="D5"/>
  <c r="D30" i="3"/>
  <c r="C46"/>
  <c r="D46" s="1"/>
  <c r="D40" i="2"/>
  <c r="C31"/>
  <c r="D22"/>
  <c r="B31"/>
  <c r="B44" s="1"/>
  <c r="D34"/>
  <c r="C33"/>
  <c r="D33" s="1"/>
  <c r="D36"/>
  <c r="D5"/>
  <c r="D16" i="44" l="1"/>
  <c r="D16" i="42"/>
  <c r="D24" i="44"/>
  <c r="D22" i="43"/>
  <c r="B30"/>
  <c r="D30" s="1"/>
  <c r="C30" i="41"/>
  <c r="D30" s="1"/>
  <c r="D6"/>
  <c r="D22"/>
  <c r="C5"/>
  <c r="D5" s="1"/>
  <c r="D31" i="2"/>
  <c r="C44"/>
  <c r="D44" s="1"/>
  <c r="D38" i="11" l="1"/>
  <c r="C38"/>
  <c r="B38"/>
  <c r="D37"/>
  <c r="D36"/>
  <c r="C36"/>
  <c r="B36"/>
  <c r="D35"/>
  <c r="D34"/>
  <c r="D33"/>
  <c r="C33"/>
  <c r="B33"/>
  <c r="D31"/>
  <c r="C31"/>
  <c r="B31"/>
  <c r="D29"/>
  <c r="D28"/>
  <c r="C28"/>
  <c r="B28"/>
  <c r="D27"/>
  <c r="D26"/>
  <c r="B26"/>
  <c r="D25"/>
  <c r="C25"/>
  <c r="B25"/>
  <c r="D24"/>
  <c r="D23"/>
  <c r="D22"/>
  <c r="D21"/>
  <c r="C21"/>
  <c r="B21"/>
  <c r="D20"/>
  <c r="D19"/>
  <c r="D18"/>
  <c r="D17"/>
  <c r="D16"/>
  <c r="D15"/>
  <c r="D14"/>
  <c r="D13"/>
  <c r="D12"/>
  <c r="D11"/>
  <c r="D10"/>
  <c r="C10"/>
  <c r="B10"/>
  <c r="D9"/>
  <c r="D8"/>
  <c r="D7"/>
  <c r="D6"/>
  <c r="D5"/>
  <c r="C5"/>
  <c r="B5"/>
  <c r="B415" i="9"/>
  <c r="C415"/>
  <c r="C414" s="1"/>
  <c r="B412"/>
  <c r="C412"/>
  <c r="C411" s="1"/>
  <c r="B411"/>
  <c r="B408"/>
  <c r="C408"/>
  <c r="B405"/>
  <c r="D405" s="1"/>
  <c r="C405"/>
  <c r="B403"/>
  <c r="C403"/>
  <c r="B397"/>
  <c r="D397" s="1"/>
  <c r="C397"/>
  <c r="B394"/>
  <c r="D394" s="1"/>
  <c r="C394"/>
  <c r="C393" s="1"/>
  <c r="B390"/>
  <c r="C390"/>
  <c r="C389" s="1"/>
  <c r="B382"/>
  <c r="D382" s="1"/>
  <c r="C382"/>
  <c r="B373"/>
  <c r="D373" s="1"/>
  <c r="C373"/>
  <c r="B369"/>
  <c r="C369"/>
  <c r="B366"/>
  <c r="D366" s="1"/>
  <c r="C366"/>
  <c r="C365" s="1"/>
  <c r="B363"/>
  <c r="D363" s="1"/>
  <c r="C363"/>
  <c r="C362" s="1"/>
  <c r="B362"/>
  <c r="D362" s="1"/>
  <c r="B358"/>
  <c r="D358" s="1"/>
  <c r="C358"/>
  <c r="C357" s="1"/>
  <c r="B355"/>
  <c r="D355" s="1"/>
  <c r="C355"/>
  <c r="B353"/>
  <c r="B349"/>
  <c r="C349"/>
  <c r="B345"/>
  <c r="C345"/>
  <c r="B332"/>
  <c r="D332" s="1"/>
  <c r="C332"/>
  <c r="B323"/>
  <c r="C323"/>
  <c r="B306"/>
  <c r="C306"/>
  <c r="B303"/>
  <c r="B301"/>
  <c r="C301"/>
  <c r="B296"/>
  <c r="D296" s="1"/>
  <c r="C296"/>
  <c r="B293"/>
  <c r="C293"/>
  <c r="B291"/>
  <c r="C291"/>
  <c r="B289"/>
  <c r="D289" s="1"/>
  <c r="C289"/>
  <c r="B286"/>
  <c r="C286"/>
  <c r="B284"/>
  <c r="C284"/>
  <c r="B282"/>
  <c r="D282" s="1"/>
  <c r="C282"/>
  <c r="B279"/>
  <c r="C279"/>
  <c r="B277"/>
  <c r="C277"/>
  <c r="B275"/>
  <c r="D275" s="1"/>
  <c r="C275"/>
  <c r="B272"/>
  <c r="D272" s="1"/>
  <c r="C272"/>
  <c r="B268"/>
  <c r="C268"/>
  <c r="B259"/>
  <c r="D259" s="1"/>
  <c r="C259"/>
  <c r="B256"/>
  <c r="D256" s="1"/>
  <c r="C256"/>
  <c r="B250"/>
  <c r="C250"/>
  <c r="B246"/>
  <c r="D246" s="1"/>
  <c r="C246"/>
  <c r="B243"/>
  <c r="D243" s="1"/>
  <c r="C243"/>
  <c r="B238"/>
  <c r="C238"/>
  <c r="B236"/>
  <c r="D236" s="1"/>
  <c r="C236"/>
  <c r="B233"/>
  <c r="D233" s="1"/>
  <c r="C233"/>
  <c r="B230"/>
  <c r="C230"/>
  <c r="B227"/>
  <c r="D227" s="1"/>
  <c r="C227"/>
  <c r="B224"/>
  <c r="D224" s="1"/>
  <c r="C224"/>
  <c r="B217"/>
  <c r="C217"/>
  <c r="B211"/>
  <c r="D211" s="1"/>
  <c r="C211"/>
  <c r="B207"/>
  <c r="D207" s="1"/>
  <c r="C207"/>
  <c r="B203"/>
  <c r="C203"/>
  <c r="B200"/>
  <c r="D200" s="1"/>
  <c r="C200"/>
  <c r="C199"/>
  <c r="C193" s="1"/>
  <c r="B193"/>
  <c r="B188"/>
  <c r="C188"/>
  <c r="B180"/>
  <c r="D180" s="1"/>
  <c r="C180"/>
  <c r="B177"/>
  <c r="C177"/>
  <c r="B173"/>
  <c r="C173"/>
  <c r="B169"/>
  <c r="D169" s="1"/>
  <c r="C169"/>
  <c r="B166"/>
  <c r="D166" s="1"/>
  <c r="C166"/>
  <c r="B157"/>
  <c r="C157"/>
  <c r="B154"/>
  <c r="D154" s="1"/>
  <c r="C154"/>
  <c r="B151"/>
  <c r="D151" s="1"/>
  <c r="C151"/>
  <c r="B149"/>
  <c r="C149"/>
  <c r="B146"/>
  <c r="D146" s="1"/>
  <c r="C146"/>
  <c r="B143"/>
  <c r="D143" s="1"/>
  <c r="C143"/>
  <c r="B140"/>
  <c r="C140"/>
  <c r="B138"/>
  <c r="D138" s="1"/>
  <c r="C138"/>
  <c r="B135"/>
  <c r="D135" s="1"/>
  <c r="C135"/>
  <c r="B133"/>
  <c r="C133"/>
  <c r="B131"/>
  <c r="D131" s="1"/>
  <c r="C131"/>
  <c r="B129"/>
  <c r="D129" s="1"/>
  <c r="C129"/>
  <c r="B123"/>
  <c r="C123"/>
  <c r="B121"/>
  <c r="D121" s="1"/>
  <c r="C121"/>
  <c r="B117"/>
  <c r="D117" s="1"/>
  <c r="C117"/>
  <c r="B110"/>
  <c r="C110"/>
  <c r="B104"/>
  <c r="D104" s="1"/>
  <c r="C104"/>
  <c r="B102"/>
  <c r="D102" s="1"/>
  <c r="C102"/>
  <c r="B99"/>
  <c r="C99"/>
  <c r="C96" s="1"/>
  <c r="B97"/>
  <c r="D97" s="1"/>
  <c r="C97"/>
  <c r="B94"/>
  <c r="D94" s="1"/>
  <c r="C94"/>
  <c r="B89"/>
  <c r="C89"/>
  <c r="B84"/>
  <c r="C84"/>
  <c r="B80"/>
  <c r="D80" s="1"/>
  <c r="C80"/>
  <c r="B76"/>
  <c r="C76"/>
  <c r="B72"/>
  <c r="C72"/>
  <c r="B67"/>
  <c r="D67" s="1"/>
  <c r="C67"/>
  <c r="B64"/>
  <c r="C64"/>
  <c r="B61"/>
  <c r="C61"/>
  <c r="B57"/>
  <c r="D57" s="1"/>
  <c r="C57"/>
  <c r="B52"/>
  <c r="C52"/>
  <c r="B48"/>
  <c r="C48"/>
  <c r="B43"/>
  <c r="D43" s="1"/>
  <c r="C43"/>
  <c r="B41"/>
  <c r="C41"/>
  <c r="B35"/>
  <c r="C35"/>
  <c r="B30"/>
  <c r="D30" s="1"/>
  <c r="C30"/>
  <c r="B25"/>
  <c r="C25"/>
  <c r="B19"/>
  <c r="C19"/>
  <c r="B13"/>
  <c r="D13" s="1"/>
  <c r="C13"/>
  <c r="B6"/>
  <c r="C6"/>
  <c r="D193" l="1"/>
  <c r="D99"/>
  <c r="D110"/>
  <c r="D123"/>
  <c r="D133"/>
  <c r="D140"/>
  <c r="D149"/>
  <c r="D157"/>
  <c r="D173"/>
  <c r="D188"/>
  <c r="D203"/>
  <c r="D217"/>
  <c r="D230"/>
  <c r="D238"/>
  <c r="D250"/>
  <c r="D268"/>
  <c r="D284"/>
  <c r="D291"/>
  <c r="D301"/>
  <c r="D369"/>
  <c r="D390"/>
  <c r="D403"/>
  <c r="D6"/>
  <c r="D25"/>
  <c r="D41"/>
  <c r="D52"/>
  <c r="D64"/>
  <c r="D76"/>
  <c r="D89"/>
  <c r="D323"/>
  <c r="D349"/>
  <c r="D408"/>
  <c r="D19"/>
  <c r="D35"/>
  <c r="D48"/>
  <c r="D61"/>
  <c r="D72"/>
  <c r="D84"/>
  <c r="D306"/>
  <c r="D345"/>
  <c r="D415"/>
  <c r="B365"/>
  <c r="D365" s="1"/>
  <c r="B389"/>
  <c r="D389" s="1"/>
  <c r="B396"/>
  <c r="B5"/>
  <c r="D5" s="1"/>
  <c r="B179"/>
  <c r="B295"/>
  <c r="B357"/>
  <c r="D357" s="1"/>
  <c r="B372"/>
  <c r="B305"/>
  <c r="B414"/>
  <c r="D414" s="1"/>
  <c r="C120"/>
  <c r="C245"/>
  <c r="C288"/>
  <c r="C295"/>
  <c r="C396"/>
  <c r="B101"/>
  <c r="D101" s="1"/>
  <c r="B142"/>
  <c r="B393"/>
  <c r="D393" s="1"/>
  <c r="C101"/>
  <c r="C142"/>
  <c r="C156"/>
  <c r="B96"/>
  <c r="D96" s="1"/>
  <c r="B288"/>
  <c r="D288" s="1"/>
  <c r="C372"/>
  <c r="C5"/>
  <c r="C179"/>
  <c r="C305"/>
  <c r="B120"/>
  <c r="D120" s="1"/>
  <c r="B156"/>
  <c r="B245"/>
  <c r="D245" s="1"/>
  <c r="D372" l="1"/>
  <c r="D305"/>
  <c r="D396"/>
  <c r="D156"/>
  <c r="D142"/>
  <c r="D179"/>
  <c r="D295"/>
  <c r="B418"/>
  <c r="C418"/>
  <c r="D418" l="1"/>
  <c r="D9" i="50"/>
  <c r="D14"/>
  <c r="B14"/>
  <c r="D10"/>
  <c r="D9" i="51"/>
  <c r="B13"/>
  <c r="D13" s="1"/>
  <c r="D10"/>
</calcChain>
</file>

<file path=xl/sharedStrings.xml><?xml version="1.0" encoding="utf-8"?>
<sst xmlns="http://schemas.openxmlformats.org/spreadsheetml/2006/main" count="1180" uniqueCount="829">
  <si>
    <t>单位：万元</t>
  </si>
  <si>
    <t>备注</t>
  </si>
  <si>
    <t>一、一般公共服务支出</t>
  </si>
  <si>
    <t>1、人大事务</t>
  </si>
  <si>
    <t>行政运行</t>
  </si>
  <si>
    <t>一般行政管理事务</t>
  </si>
  <si>
    <t>人大会议</t>
  </si>
  <si>
    <t>人大代表履职能力提升</t>
  </si>
  <si>
    <t>代表工作</t>
  </si>
  <si>
    <t>事业运行</t>
  </si>
  <si>
    <t>2、政协事务</t>
  </si>
  <si>
    <t>政协会议</t>
  </si>
  <si>
    <t>委员视察</t>
  </si>
  <si>
    <t>3、政府办公厅（室）及相关机构事务</t>
  </si>
  <si>
    <t>信访事务</t>
  </si>
  <si>
    <t>其他政府办公厅（室）及相关机构事务支出</t>
  </si>
  <si>
    <t>4、发展与改革事务</t>
  </si>
  <si>
    <t>物价管理</t>
  </si>
  <si>
    <t>5、统计信息事务</t>
  </si>
  <si>
    <t>专项普查活动</t>
  </si>
  <si>
    <t>6、财政事务</t>
  </si>
  <si>
    <t>财政国库业务</t>
  </si>
  <si>
    <t>信息化建设</t>
  </si>
  <si>
    <t>7、税收事务</t>
  </si>
  <si>
    <t>税收业务</t>
  </si>
  <si>
    <t>8、审计事务</t>
  </si>
  <si>
    <t>审计业务</t>
  </si>
  <si>
    <t>9、纪检监察事务</t>
  </si>
  <si>
    <t>其他商贸事务支出</t>
  </si>
  <si>
    <t>台湾事务</t>
  </si>
  <si>
    <t>档案馆</t>
  </si>
  <si>
    <t>其他群众团体事务支出</t>
  </si>
  <si>
    <t>二、国防支出</t>
  </si>
  <si>
    <t>华侨事务</t>
  </si>
  <si>
    <t>三、公共安全支出</t>
  </si>
  <si>
    <t>其他一般公共服务支出</t>
  </si>
  <si>
    <t>预备役部队</t>
  </si>
  <si>
    <t>2、国防动员</t>
  </si>
  <si>
    <t>民兵</t>
  </si>
  <si>
    <t>1、武装警察部队</t>
  </si>
  <si>
    <t>武装警察部队</t>
  </si>
  <si>
    <t>2、公安</t>
  </si>
  <si>
    <t>执法办案</t>
  </si>
  <si>
    <t>其他公安支出</t>
  </si>
  <si>
    <t>四、教育支出</t>
  </si>
  <si>
    <t>普法宣传</t>
  </si>
  <si>
    <t>社区矫正</t>
  </si>
  <si>
    <t>其他司法支出</t>
  </si>
  <si>
    <t>狱政设施建设</t>
  </si>
  <si>
    <t>1、教育管理事务</t>
  </si>
  <si>
    <t>2、普通教育</t>
  </si>
  <si>
    <t>学前教育</t>
  </si>
  <si>
    <t>小学教育</t>
  </si>
  <si>
    <t>初中教育</t>
  </si>
  <si>
    <t>高中教育</t>
  </si>
  <si>
    <t>五、科学技术支出</t>
  </si>
  <si>
    <t>其他普通教育支出</t>
  </si>
  <si>
    <t>3、职业教育</t>
  </si>
  <si>
    <t>4、广播电视教育</t>
  </si>
  <si>
    <t>广播电视学校</t>
  </si>
  <si>
    <t>5、特殊教育</t>
  </si>
  <si>
    <t>特殊学校教育</t>
  </si>
  <si>
    <t>6、进修及培训</t>
  </si>
  <si>
    <t>教师进修</t>
  </si>
  <si>
    <t>干部教育</t>
  </si>
  <si>
    <t>7、教育费附加安排的支出</t>
  </si>
  <si>
    <t>其他教育费附加安排的支出</t>
  </si>
  <si>
    <t>8、其他教育支出</t>
  </si>
  <si>
    <t>其他教育支出</t>
  </si>
  <si>
    <t>1、科学技术管理事务</t>
  </si>
  <si>
    <t>2、技术研究与开发</t>
  </si>
  <si>
    <t>科技成果转化与扩散</t>
  </si>
  <si>
    <t>3、科技条件与服务</t>
  </si>
  <si>
    <t>技术创新服务体系</t>
  </si>
  <si>
    <t>4、科学技术普及</t>
  </si>
  <si>
    <t>机构运行</t>
  </si>
  <si>
    <t>科普活动</t>
  </si>
  <si>
    <t>5、其他科学技术支出</t>
  </si>
  <si>
    <t>其他科学技术支出</t>
  </si>
  <si>
    <t>六、文化旅游体育与传媒支出</t>
  </si>
  <si>
    <t>1、文化和旅游</t>
  </si>
  <si>
    <t>图书馆</t>
  </si>
  <si>
    <t>艺术表演团体</t>
  </si>
  <si>
    <t>文化活动</t>
  </si>
  <si>
    <t>群众文化</t>
  </si>
  <si>
    <t>文化创作与保护</t>
  </si>
  <si>
    <t>七、社会保障和就业支出</t>
  </si>
  <si>
    <t>其他文化和旅游支出</t>
  </si>
  <si>
    <t>2、文物</t>
  </si>
  <si>
    <t>文物保护</t>
  </si>
  <si>
    <t>博物馆</t>
  </si>
  <si>
    <t>3、体育</t>
  </si>
  <si>
    <t>体育训练</t>
  </si>
  <si>
    <t>体育场馆</t>
  </si>
  <si>
    <t>群众体育</t>
  </si>
  <si>
    <t>4、广播电视</t>
  </si>
  <si>
    <t>广播电视事务</t>
  </si>
  <si>
    <t>其他广播电视支出</t>
  </si>
  <si>
    <t>5、其他文化旅游体育与传媒支出</t>
  </si>
  <si>
    <t>文化产业发展专项支出</t>
  </si>
  <si>
    <t>增加退休人员生活补贴。</t>
  </si>
  <si>
    <t>1、人力资源和社会保障管理事务</t>
  </si>
  <si>
    <t>社会保险业务管理事务</t>
  </si>
  <si>
    <t>社会保险经办机构</t>
  </si>
  <si>
    <t>引进人才费用</t>
  </si>
  <si>
    <t>其他人力资源和社会保障管理事务支出</t>
  </si>
  <si>
    <t>2、民政管理事务</t>
  </si>
  <si>
    <t>社会组织管理</t>
  </si>
  <si>
    <t>基层政权建设和社区治理</t>
  </si>
  <si>
    <t>行政单位离退休</t>
  </si>
  <si>
    <t>事业单位离退休</t>
  </si>
  <si>
    <t>离退休人员管理机构</t>
  </si>
  <si>
    <t>机关事业单位基本养老保险缴费支出</t>
  </si>
  <si>
    <t>对机关事业单位基本养老保险基金的补助</t>
  </si>
  <si>
    <t>4、就业补助</t>
  </si>
  <si>
    <t>就业创业服务补贴</t>
  </si>
  <si>
    <t>其他就业补助支出</t>
  </si>
  <si>
    <t>5、抚恤</t>
  </si>
  <si>
    <t>死亡抚恤</t>
  </si>
  <si>
    <t>义务兵优待</t>
  </si>
  <si>
    <t>其他优抚支出</t>
  </si>
  <si>
    <t>6、退役安置</t>
  </si>
  <si>
    <t>退役士兵安置</t>
  </si>
  <si>
    <t>军队转业干部安置</t>
  </si>
  <si>
    <t>7、社会福利</t>
  </si>
  <si>
    <t>儿童福利</t>
  </si>
  <si>
    <t>老年福利</t>
  </si>
  <si>
    <t>殡葬</t>
  </si>
  <si>
    <t>养老服务</t>
  </si>
  <si>
    <t>8、残疾人事业</t>
  </si>
  <si>
    <t>残疾人康复</t>
  </si>
  <si>
    <t>残疾人生活和护理补贴</t>
  </si>
  <si>
    <t>八、卫生健康支出</t>
  </si>
  <si>
    <t>其他残疾人事业支出</t>
  </si>
  <si>
    <t>9、红十字事业</t>
  </si>
  <si>
    <t>10、最低生活保障</t>
  </si>
  <si>
    <t>城市最低生活保障金支出</t>
  </si>
  <si>
    <t>农村最低生活保障金支出</t>
  </si>
  <si>
    <t>11、临时救助</t>
  </si>
  <si>
    <t>临时救助支出</t>
  </si>
  <si>
    <t>12、特困人员救助供养</t>
  </si>
  <si>
    <t>城市特困人员救助供养支出</t>
  </si>
  <si>
    <t>农村特困人员救助供养支出</t>
  </si>
  <si>
    <t>财政对城乡居民基本养老保险基金的补助</t>
  </si>
  <si>
    <t>拥军优属</t>
  </si>
  <si>
    <t>其他社会保障和就业支出</t>
  </si>
  <si>
    <t>1、卫生健康管理事务</t>
  </si>
  <si>
    <t>其他卫生健康管理事务支出</t>
  </si>
  <si>
    <t>2、公立医院</t>
  </si>
  <si>
    <t>综合医院</t>
  </si>
  <si>
    <t>中医（民族）医院</t>
  </si>
  <si>
    <t>精神病医院</t>
  </si>
  <si>
    <t>妇幼保健医院</t>
  </si>
  <si>
    <t>3、基层医疗卫生机构</t>
  </si>
  <si>
    <t>乡镇卫生院</t>
  </si>
  <si>
    <t>其他基层医疗卫生机构支出</t>
  </si>
  <si>
    <t>4、公共卫生</t>
  </si>
  <si>
    <t>疾病预防控制机构</t>
  </si>
  <si>
    <t>卫生监督机构</t>
  </si>
  <si>
    <t>九、节能环保支出</t>
  </si>
  <si>
    <t>基本公共卫生服务</t>
  </si>
  <si>
    <t>突发公共卫生事件应急处理</t>
  </si>
  <si>
    <t>其他公共卫生支出</t>
  </si>
  <si>
    <t>计划生育机构</t>
  </si>
  <si>
    <t>计划生育服务</t>
  </si>
  <si>
    <t>其他计划生育事务支出</t>
  </si>
  <si>
    <t>行政单位医疗</t>
  </si>
  <si>
    <t>事业单位医疗</t>
  </si>
  <si>
    <t>财政对城乡居民基本医疗保险基金的补助</t>
  </si>
  <si>
    <t>9、医疗救助</t>
  </si>
  <si>
    <t>城乡医疗救助</t>
  </si>
  <si>
    <t>十、城乡社区支出</t>
  </si>
  <si>
    <t>老龄卫生健康事务</t>
  </si>
  <si>
    <t>其他卫生健康支出</t>
  </si>
  <si>
    <t>1、环境保护管理事务</t>
  </si>
  <si>
    <t xml:space="preserve">    其他城乡社区管理事务支出</t>
  </si>
  <si>
    <t>2、污染防治</t>
  </si>
  <si>
    <t>水体</t>
  </si>
  <si>
    <t>3、自然生态保护</t>
  </si>
  <si>
    <t>农村环境保护</t>
  </si>
  <si>
    <t>十一、农林水支出</t>
  </si>
  <si>
    <t>1、城乡社区管理事务</t>
  </si>
  <si>
    <t>城管执法</t>
  </si>
  <si>
    <t>小城镇基础设施建设</t>
  </si>
  <si>
    <t>城乡社区环境卫生</t>
  </si>
  <si>
    <t>1、农业农村</t>
  </si>
  <si>
    <t>科技转化与推广服务</t>
  </si>
  <si>
    <t>病虫害控制</t>
  </si>
  <si>
    <t>农产品质量安全</t>
  </si>
  <si>
    <t>执法监管</t>
  </si>
  <si>
    <t>统计监测与信息服务</t>
  </si>
  <si>
    <t>防灾救灾</t>
  </si>
  <si>
    <t>农业生产发展</t>
  </si>
  <si>
    <t>农产品加工与促销</t>
  </si>
  <si>
    <t>农业资源保护修复与利用</t>
  </si>
  <si>
    <t>农田建设</t>
  </si>
  <si>
    <t>2、林业和草原</t>
  </si>
  <si>
    <t>事业机构</t>
  </si>
  <si>
    <t>森林资源培育</t>
  </si>
  <si>
    <t>森林资源管理</t>
  </si>
  <si>
    <t>森林生态效益补偿</t>
  </si>
  <si>
    <t>执法与监督</t>
  </si>
  <si>
    <t>林业草原防灾减灾</t>
  </si>
  <si>
    <t>其他林业和草原支出</t>
  </si>
  <si>
    <t>3、水利</t>
  </si>
  <si>
    <t>水利行业业务管理</t>
  </si>
  <si>
    <t>水利工程建设</t>
  </si>
  <si>
    <t>水利工程运行与维护</t>
  </si>
  <si>
    <t>水利执法监督</t>
  </si>
  <si>
    <t>水土保持</t>
  </si>
  <si>
    <t>水资源节约管理与保护</t>
  </si>
  <si>
    <t>防汛</t>
  </si>
  <si>
    <t>农村水利</t>
  </si>
  <si>
    <t>其他水利支出</t>
  </si>
  <si>
    <t>十四、商业服务业等支出</t>
  </si>
  <si>
    <t>农村基础设施建设</t>
  </si>
  <si>
    <t>生产发展</t>
  </si>
  <si>
    <t>5、农村综合改革</t>
  </si>
  <si>
    <t>对村民委员会和村党支部的补助</t>
  </si>
  <si>
    <t>对村集体经济组织的补助</t>
  </si>
  <si>
    <t>6、普惠金融发展支出</t>
  </si>
  <si>
    <t>7、其他农林水支出</t>
  </si>
  <si>
    <t>其他农林水支出</t>
  </si>
  <si>
    <t>十二、交通运输支出</t>
  </si>
  <si>
    <t>1、公路水路运输</t>
  </si>
  <si>
    <t>十三、资源勘探工业信息等支出</t>
  </si>
  <si>
    <t>1、支持中小企业发展和管理支出</t>
  </si>
  <si>
    <t>1、商业流通事务</t>
  </si>
  <si>
    <t>其他商业流通事务支出</t>
  </si>
  <si>
    <t>2、涉外发展服务支出</t>
  </si>
  <si>
    <t>1、自然资源事务</t>
  </si>
  <si>
    <t>自然资源利用与保护</t>
  </si>
  <si>
    <t>自然资源调查与确权登记</t>
  </si>
  <si>
    <t>地质勘查与矿产资源管理</t>
  </si>
  <si>
    <t>海域与海岛管理</t>
  </si>
  <si>
    <t>海洋战略规划与预警监测</t>
  </si>
  <si>
    <t>其他自然资源事务支出</t>
  </si>
  <si>
    <t>2、气象事务</t>
  </si>
  <si>
    <t>气象事业机构</t>
  </si>
  <si>
    <t>气象探测</t>
  </si>
  <si>
    <t>气象服务</t>
  </si>
  <si>
    <t>气象装备保障维护</t>
  </si>
  <si>
    <t>1、保障性安居工程支出</t>
  </si>
  <si>
    <t>农村危房改造</t>
  </si>
  <si>
    <t>老旧小区改造</t>
  </si>
  <si>
    <t>粮食风险基金</t>
  </si>
  <si>
    <t>1、应急管理事务</t>
  </si>
  <si>
    <t>二十二、债务付息支出</t>
  </si>
  <si>
    <t>安全监管</t>
  </si>
  <si>
    <t>应急救援</t>
  </si>
  <si>
    <t>应急管理</t>
  </si>
  <si>
    <t>二十三、债务发行费用支出</t>
  </si>
  <si>
    <t>消防应急救援</t>
  </si>
  <si>
    <t>1、年初预留</t>
  </si>
  <si>
    <t>2、其他支出</t>
  </si>
  <si>
    <t>1、地方政府一般债务付息支出</t>
  </si>
  <si>
    <t>地方政府一般债券付息支出</t>
  </si>
  <si>
    <t>科目名称</t>
  </si>
  <si>
    <t>2022年预算数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</si>
  <si>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</si>
  <si>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</si>
  <si>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</si>
  <si>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</si>
  <si>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</si>
  <si>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</si>
  <si>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</si>
  <si>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</si>
  <si>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</si>
  <si>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</si>
  <si>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</si>
  <si>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</si>
  <si>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</si>
  <si>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</si>
  <si>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</si>
  <si>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合  计</t>
  </si>
  <si>
    <t>其他审计事务支出</t>
  </si>
  <si>
    <t>10、商贸事务</t>
  </si>
  <si>
    <t>11、港澳台事务</t>
  </si>
  <si>
    <t>12、档案事务</t>
  </si>
  <si>
    <t>13、民主党派及工商联事务</t>
  </si>
  <si>
    <t>14、群众团体事务</t>
  </si>
  <si>
    <t>15、党委办公厅（室）及相关机构事务</t>
  </si>
  <si>
    <t>16、组织事务</t>
  </si>
  <si>
    <t>17、宣传事务</t>
  </si>
  <si>
    <t>18、统战事务</t>
  </si>
  <si>
    <t>19、市场监督管理事务</t>
  </si>
  <si>
    <t>食品安全监督</t>
  </si>
  <si>
    <t>20、其他一般公共服务支出</t>
  </si>
  <si>
    <t>1、军费</t>
  </si>
  <si>
    <t>3、司法</t>
  </si>
  <si>
    <t>4、监狱</t>
  </si>
  <si>
    <t>绩效改革增加绩效工资。</t>
  </si>
  <si>
    <t>中专教育</t>
  </si>
  <si>
    <t>增加文化产业基金3000万元。</t>
  </si>
  <si>
    <t>3、行政事业单位离退休</t>
  </si>
  <si>
    <t>其他行政事业单位离退休支出</t>
  </si>
  <si>
    <t>其他退役安置支出</t>
  </si>
  <si>
    <t>其他社会福利支出</t>
  </si>
  <si>
    <t>残疾人就业</t>
  </si>
  <si>
    <t>流浪乞讨人员救助支出</t>
  </si>
  <si>
    <r>
      <rPr>
        <b/>
        <sz val="12"/>
        <color indexed="8"/>
        <rFont val="宋体"/>
        <family val="3"/>
        <charset val="134"/>
      </rPr>
      <t>1</t>
    </r>
    <r>
      <rPr>
        <b/>
        <sz val="12"/>
        <color indexed="8"/>
        <rFont val="宋体"/>
        <family val="3"/>
        <charset val="134"/>
      </rPr>
      <t>3</t>
    </r>
    <r>
      <rPr>
        <b/>
        <sz val="12"/>
        <color indexed="8"/>
        <rFont val="宋体"/>
        <family val="3"/>
        <charset val="134"/>
      </rPr>
      <t>、财政对基本养老保险基金的补助</t>
    </r>
  </si>
  <si>
    <r>
      <rPr>
        <b/>
        <sz val="12"/>
        <color indexed="8"/>
        <rFont val="宋体"/>
        <family val="3"/>
        <charset val="134"/>
      </rPr>
      <t>1</t>
    </r>
    <r>
      <rPr>
        <b/>
        <sz val="12"/>
        <color indexed="8"/>
        <rFont val="宋体"/>
        <family val="3"/>
        <charset val="134"/>
      </rPr>
      <t>4</t>
    </r>
    <r>
      <rPr>
        <b/>
        <sz val="12"/>
        <color indexed="8"/>
        <rFont val="宋体"/>
        <family val="3"/>
        <charset val="134"/>
      </rPr>
      <t>、退役军人管理事务</t>
    </r>
  </si>
  <si>
    <r>
      <rPr>
        <b/>
        <sz val="12"/>
        <color indexed="8"/>
        <rFont val="宋体"/>
        <family val="3"/>
        <charset val="134"/>
      </rPr>
      <t>1</t>
    </r>
    <r>
      <rPr>
        <b/>
        <sz val="12"/>
        <color indexed="8"/>
        <rFont val="宋体"/>
        <family val="3"/>
        <charset val="134"/>
      </rPr>
      <t>5</t>
    </r>
    <r>
      <rPr>
        <b/>
        <sz val="12"/>
        <color indexed="8"/>
        <rFont val="宋体"/>
        <family val="3"/>
        <charset val="134"/>
      </rPr>
      <t>、其他社会保障和就业支出</t>
    </r>
  </si>
  <si>
    <t>增加新冠疫情应急贷预算支出。</t>
  </si>
  <si>
    <t>其他公立医院支出</t>
  </si>
  <si>
    <t>5、中医药</t>
  </si>
  <si>
    <t>中医（民族）医药专项</t>
  </si>
  <si>
    <t>6、计划生育事务</t>
  </si>
  <si>
    <t>7、行政事业单位医疗</t>
  </si>
  <si>
    <t>8、财政对基本医疗保险基金的补助</t>
  </si>
  <si>
    <t>10、优抚对象医疗</t>
  </si>
  <si>
    <t>优抚对象医疗补助</t>
  </si>
  <si>
    <t>其他优抚对象医疗支出</t>
  </si>
  <si>
    <t>11、医疗保障管理事务</t>
  </si>
  <si>
    <t>12、老龄卫生健康事务</t>
  </si>
  <si>
    <t>13、其他卫生健康支出</t>
  </si>
  <si>
    <t>增加农村污水处理运营维护费。</t>
  </si>
  <si>
    <t>2、城乡社区公共设施</t>
  </si>
  <si>
    <t>3、城乡社区环境卫生</t>
  </si>
  <si>
    <t>行业业务管理</t>
  </si>
  <si>
    <t>农村合作经济</t>
  </si>
  <si>
    <t>渔业发展</t>
  </si>
  <si>
    <t>其他农业农村支出</t>
  </si>
  <si>
    <t>江河湖库水系综合整治</t>
  </si>
  <si>
    <t>水利安全监督</t>
  </si>
  <si>
    <t>4、巩固脱贫攻坚成果衔接乡村振兴</t>
  </si>
  <si>
    <t>其他巩固脱贫攻坚成果衔接乡村振兴支出</t>
  </si>
  <si>
    <t>对村级公益事业建设的补助</t>
  </si>
  <si>
    <t>农业保险保费补贴</t>
  </si>
  <si>
    <t>其他公路水路运输</t>
  </si>
  <si>
    <t>中小企业发展专项</t>
  </si>
  <si>
    <t>十五、自然资源海洋气象等支出</t>
  </si>
  <si>
    <t>绩效改革，增加绩效工资。</t>
  </si>
  <si>
    <t>气象预报预测</t>
  </si>
  <si>
    <t>十六、住房保障支出</t>
  </si>
  <si>
    <t>十七、粮油物资储备支出</t>
  </si>
  <si>
    <t>1、粮油事务</t>
  </si>
  <si>
    <t>十八、灾害防治及应急管理支出</t>
  </si>
  <si>
    <t>2、消防救援事务</t>
  </si>
  <si>
    <t>3、自然灾害防治</t>
  </si>
  <si>
    <t>森林草原防灾减灾</t>
  </si>
  <si>
    <t>十九、预备费</t>
  </si>
  <si>
    <t>二十、其他支出</t>
  </si>
  <si>
    <t>补缴清算2022年绩效改革住房公积金等。</t>
  </si>
  <si>
    <t>1、地方政府一般债务还本支出</t>
  </si>
  <si>
    <t>地方政府一般债券还本支出</t>
  </si>
  <si>
    <t>总  合  计</t>
  </si>
  <si>
    <t>2023年预算数</t>
  </si>
  <si>
    <t>项   目</t>
  </si>
  <si>
    <t>当年预算数为　　　　　　上年预算数的％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</si>
  <si>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</si>
  <si>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</si>
  <si>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</si>
  <si>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</si>
  <si>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</si>
  <si>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</si>
  <si>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</si>
  <si>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</si>
  <si>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</si>
  <si>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</si>
  <si>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</si>
  <si>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</si>
  <si>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</si>
  <si>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</si>
  <si>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公务用车购置</t>
  </si>
  <si>
    <t>设备购置</t>
  </si>
  <si>
    <t>其他资本性支出</t>
  </si>
  <si>
    <t>四、对事业单位经常性补助</t>
  </si>
  <si>
    <t>工资福利支出</t>
  </si>
  <si>
    <t>商品和服务支出</t>
  </si>
  <si>
    <t>五、对事业单位资本性补助</t>
  </si>
  <si>
    <t>资本性支出（一）</t>
  </si>
  <si>
    <t>资本性支出（二）</t>
  </si>
  <si>
    <t>六、对企业补助</t>
  </si>
  <si>
    <t>费用补贴</t>
  </si>
  <si>
    <t>七、对个人和家庭的补助</t>
  </si>
  <si>
    <t>社会福利和救助</t>
  </si>
  <si>
    <t>其他对个人和家庭补助</t>
  </si>
  <si>
    <t>八、其他支出</t>
  </si>
  <si>
    <t>其他支出</t>
  </si>
  <si>
    <t>合   计</t>
  </si>
  <si>
    <t>合计</t>
  </si>
  <si>
    <t>收入合计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</si>
  <si>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</si>
  <si>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</si>
  <si>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</si>
  <si>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</si>
  <si>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</si>
  <si>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项      目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</si>
  <si>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</si>
  <si>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</si>
  <si>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</si>
  <si>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4、转移收入</t>
  </si>
  <si>
    <t>附件1：</t>
  </si>
  <si>
    <t>1、</t>
  </si>
  <si>
    <t>2、</t>
  </si>
  <si>
    <t>3、</t>
  </si>
  <si>
    <t>4、</t>
  </si>
  <si>
    <t>5、</t>
  </si>
  <si>
    <t>6、</t>
  </si>
  <si>
    <t>7、</t>
  </si>
  <si>
    <t>8、</t>
  </si>
  <si>
    <t>9、</t>
  </si>
  <si>
    <t>10、</t>
  </si>
  <si>
    <t>11、</t>
  </si>
  <si>
    <t>12、</t>
  </si>
  <si>
    <t>13、</t>
  </si>
  <si>
    <t>14、</t>
  </si>
  <si>
    <t>15、</t>
  </si>
  <si>
    <t>16、</t>
  </si>
  <si>
    <t>17、</t>
  </si>
  <si>
    <t>18、</t>
  </si>
  <si>
    <t>20、</t>
  </si>
  <si>
    <t>21、</t>
  </si>
  <si>
    <t>22、</t>
  </si>
  <si>
    <t>23、</t>
  </si>
  <si>
    <t>24、</t>
  </si>
  <si>
    <t>25、</t>
  </si>
  <si>
    <t>26、</t>
  </si>
  <si>
    <t>27、</t>
  </si>
  <si>
    <t>2023年度南安市政府预算公开目录</t>
    <phoneticPr fontId="16" type="noConversion"/>
  </si>
  <si>
    <t>附表2：2023年度一般公共预算支出预算表</t>
  </si>
  <si>
    <t>附表9：2023年度本级一般公共预算“三公”经费支出预算表</t>
  </si>
  <si>
    <t>附表11：2023年度政府性基金支出预算表</t>
  </si>
  <si>
    <t>附表14：2023年度政府性基金转移支付预算表</t>
  </si>
  <si>
    <t>附表15：2023年度国有资本经营收入预算表</t>
  </si>
  <si>
    <t>附表16：2023年度国有资本经营支出预算表</t>
  </si>
  <si>
    <t>附表17：2023年度本级国有资本经营收入预算表</t>
  </si>
  <si>
    <t>附表18：2023年度本级国有资本经营支出预算表</t>
  </si>
  <si>
    <t>附表19：2023年度社会保险基金预算收入表</t>
  </si>
  <si>
    <t>附表20：2023年度社会保险基金预算支出表</t>
  </si>
  <si>
    <t>附表21：2023年度本级社会保险基金预算收入表</t>
  </si>
  <si>
    <t>附表22：2023年度本级社会保险基金预算支出表</t>
  </si>
  <si>
    <t>附表23：2022年度政府一般债务余额和限额情况表</t>
  </si>
  <si>
    <t>附表24：2022年度本级政府一般债务余额和限额情况表</t>
  </si>
  <si>
    <t>附表25：2022年度政府专项债务余额和限额情况表</t>
  </si>
  <si>
    <t>附表26：2022年度本级政府专项债务余额和限额情况表</t>
  </si>
  <si>
    <t>附表27：2022年地方政府债务限额余额情况表</t>
  </si>
  <si>
    <t>附表1</t>
    <phoneticPr fontId="16" type="noConversion"/>
  </si>
  <si>
    <t>附表1：2023年度一般公共预算收入预算表</t>
    <phoneticPr fontId="16" type="noConversion"/>
  </si>
  <si>
    <t>单位：万元</t>
    <phoneticPr fontId="16" type="noConversion"/>
  </si>
  <si>
    <t>收入项目</t>
    <phoneticPr fontId="16" type="noConversion"/>
  </si>
  <si>
    <t>当年预算数</t>
    <phoneticPr fontId="16" type="noConversion"/>
  </si>
  <si>
    <t>上年执行数</t>
    <phoneticPr fontId="16" type="noConversion"/>
  </si>
  <si>
    <t>当年预算数为上年执行数的％</t>
    <phoneticPr fontId="16" type="noConversion"/>
  </si>
  <si>
    <t>一、税收收入</t>
  </si>
  <si>
    <t xml:space="preserve">    增值税</t>
  </si>
  <si>
    <t xml:space="preserve">    消费税</t>
    <phoneticPr fontId="16" type="noConversion"/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</si>
  <si>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</si>
  <si>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</si>
  <si>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</si>
  <si>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</si>
  <si>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</si>
  <si>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</si>
  <si>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</si>
  <si>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</si>
  <si>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</si>
  <si>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</si>
  <si>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</si>
  <si>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</si>
  <si>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环保税</t>
    <phoneticPr fontId="16" type="noConversion"/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</si>
  <si>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</si>
  <si>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</si>
  <si>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</si>
  <si>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</si>
  <si>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</si>
  <si>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</si>
  <si>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</si>
  <si>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</si>
  <si>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</si>
  <si>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</si>
  <si>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  <phoneticPr fontId="16" type="noConversion"/>
  </si>
  <si>
    <t>四、债务收入</t>
    <phoneticPr fontId="16" type="noConversion"/>
  </si>
  <si>
    <t>五、转移性收入</t>
    <phoneticPr fontId="16" type="noConversion"/>
  </si>
  <si>
    <t xml:space="preserve">   上级补助收入</t>
    <phoneticPr fontId="16" type="noConversion"/>
  </si>
  <si>
    <t xml:space="preserve">      返还性收入</t>
    <phoneticPr fontId="16" type="noConversion"/>
  </si>
  <si>
    <t xml:space="preserve">      一般性转移支付收入</t>
    <phoneticPr fontId="16" type="noConversion"/>
  </si>
  <si>
    <t xml:space="preserve">      专项转移支付收入</t>
    <phoneticPr fontId="16" type="noConversion"/>
  </si>
  <si>
    <t xml:space="preserve">   上解收入</t>
    <phoneticPr fontId="16" type="noConversion"/>
  </si>
  <si>
    <t xml:space="preserve">   上年结余收入</t>
    <phoneticPr fontId="16" type="noConversion"/>
  </si>
  <si>
    <t xml:space="preserve">   调入资金</t>
    <phoneticPr fontId="16" type="noConversion"/>
  </si>
  <si>
    <t xml:space="preserve">   调入预算稳定调节基金</t>
    <phoneticPr fontId="16" type="noConversion"/>
  </si>
  <si>
    <t xml:space="preserve">   债券转贷收入</t>
    <phoneticPr fontId="16" type="noConversion"/>
  </si>
  <si>
    <t xml:space="preserve">   接收其他地区援助收入</t>
    <phoneticPr fontId="16" type="noConversion"/>
  </si>
  <si>
    <t>收入合计</t>
    <phoneticPr fontId="16" type="noConversion"/>
  </si>
  <si>
    <t>2023年度一般公共预算收入预算表</t>
    <phoneticPr fontId="16" type="noConversion"/>
  </si>
  <si>
    <t>附表2</t>
    <phoneticPr fontId="16" type="noConversion"/>
  </si>
  <si>
    <t>支出项目</t>
    <phoneticPr fontId="16" type="noConversion"/>
  </si>
  <si>
    <t>上年预算数</t>
    <phoneticPr fontId="16" type="noConversion"/>
  </si>
  <si>
    <t>当年预算数为上年预算数的％</t>
    <phoneticPr fontId="16" type="noConversion"/>
  </si>
  <si>
    <t>二、外交支出</t>
  </si>
  <si>
    <t>三、公共安全支出</t>
    <phoneticPr fontId="16" type="noConversion"/>
  </si>
  <si>
    <t>四、教育支出</t>
    <phoneticPr fontId="16" type="noConversion"/>
  </si>
  <si>
    <t>五、科学技术支出</t>
    <phoneticPr fontId="16" type="noConversion"/>
  </si>
  <si>
    <t>六、文化旅游体育与传媒支出</t>
    <phoneticPr fontId="16" type="noConversion"/>
  </si>
  <si>
    <t>七、社会保障和就业支出</t>
    <phoneticPr fontId="16" type="noConversion"/>
  </si>
  <si>
    <t>八、卫生健康支出</t>
    <phoneticPr fontId="16" type="noConversion"/>
  </si>
  <si>
    <t>九、节能环保支出</t>
    <phoneticPr fontId="16" type="noConversion"/>
  </si>
  <si>
    <t>十、城乡社区支出</t>
    <phoneticPr fontId="16" type="noConversion"/>
  </si>
  <si>
    <t>十一、农林水支出</t>
    <phoneticPr fontId="16" type="noConversion"/>
  </si>
  <si>
    <t>十二、交通运输支出</t>
    <phoneticPr fontId="16" type="noConversion"/>
  </si>
  <si>
    <t>十三、资源勘探工业信息等支出</t>
    <phoneticPr fontId="16" type="noConversion"/>
  </si>
  <si>
    <t>十四、商业服务业等支出</t>
    <phoneticPr fontId="16" type="noConversion"/>
  </si>
  <si>
    <t>十五、金融支出</t>
    <phoneticPr fontId="16" type="noConversion"/>
  </si>
  <si>
    <t>十六、援助其他地区支出</t>
    <phoneticPr fontId="16" type="noConversion"/>
  </si>
  <si>
    <t>十七、自然资源海洋气象等支出</t>
    <phoneticPr fontId="16" type="noConversion"/>
  </si>
  <si>
    <t>十八、住房保障支出</t>
    <phoneticPr fontId="16" type="noConversion"/>
  </si>
  <si>
    <t>十九、粮油物资储备支出</t>
    <phoneticPr fontId="16" type="noConversion"/>
  </si>
  <si>
    <t>二十、灾害防治及应急管理支出</t>
    <phoneticPr fontId="16" type="noConversion"/>
  </si>
  <si>
    <t>二十一、预备费</t>
    <phoneticPr fontId="16" type="noConversion"/>
  </si>
  <si>
    <t>二十二、其他支出</t>
    <phoneticPr fontId="16" type="noConversion"/>
  </si>
  <si>
    <t>支出小计</t>
    <phoneticPr fontId="16" type="noConversion"/>
  </si>
  <si>
    <t>债务还本支出</t>
    <phoneticPr fontId="16" type="noConversion"/>
  </si>
  <si>
    <t>转移性支出</t>
  </si>
  <si>
    <t xml:space="preserve">   补助下级支出</t>
    <phoneticPr fontId="16" type="noConversion"/>
  </si>
  <si>
    <t xml:space="preserve">       返还性支出</t>
    <phoneticPr fontId="16" type="noConversion"/>
  </si>
  <si>
    <t xml:space="preserve">       一般性转移支付支出</t>
    <phoneticPr fontId="16" type="noConversion"/>
  </si>
  <si>
    <t xml:space="preserve">       专项转移支付支出</t>
    <phoneticPr fontId="16" type="noConversion"/>
  </si>
  <si>
    <t xml:space="preserve">   上解支出</t>
    <phoneticPr fontId="16" type="noConversion"/>
  </si>
  <si>
    <t xml:space="preserve">   援助其他地区支出</t>
    <phoneticPr fontId="16" type="noConversion"/>
  </si>
  <si>
    <t xml:space="preserve">   债务转贷支出</t>
    <phoneticPr fontId="16" type="noConversion"/>
  </si>
  <si>
    <t xml:space="preserve">   增设预算周转金</t>
    <phoneticPr fontId="16" type="noConversion"/>
  </si>
  <si>
    <t xml:space="preserve">   拨付国债转贷资金数</t>
    <phoneticPr fontId="16" type="noConversion"/>
  </si>
  <si>
    <t xml:space="preserve">   国债转贷资金结余</t>
    <phoneticPr fontId="16" type="noConversion"/>
  </si>
  <si>
    <t xml:space="preserve">   安排预算稳定调节基金</t>
    <phoneticPr fontId="16" type="noConversion"/>
  </si>
  <si>
    <t xml:space="preserve">   调出资金</t>
    <phoneticPr fontId="16" type="noConversion"/>
  </si>
  <si>
    <t xml:space="preserve">   年终结余</t>
    <phoneticPr fontId="16" type="noConversion"/>
  </si>
  <si>
    <t>支出合计</t>
    <phoneticPr fontId="16" type="noConversion"/>
  </si>
  <si>
    <r>
      <t>202</t>
    </r>
    <r>
      <rPr>
        <b/>
        <sz val="16"/>
        <color indexed="8"/>
        <rFont val="宋体"/>
        <family val="3"/>
        <charset val="134"/>
      </rPr>
      <t>3年度一般公共预算支出预算表</t>
    </r>
    <phoneticPr fontId="16" type="noConversion"/>
  </si>
  <si>
    <t>二十一、债务还本支出</t>
    <phoneticPr fontId="16" type="noConversion"/>
  </si>
  <si>
    <t>债务还本支出</t>
  </si>
  <si>
    <t>二十三、债务还本支出</t>
    <phoneticPr fontId="16" type="noConversion"/>
  </si>
  <si>
    <t>二十四、债务付息支出</t>
    <phoneticPr fontId="16" type="noConversion"/>
  </si>
  <si>
    <t>二十五、债务发行费用支出</t>
    <phoneticPr fontId="16" type="noConversion"/>
  </si>
  <si>
    <t>附表3</t>
    <phoneticPr fontId="16" type="noConversion"/>
  </si>
  <si>
    <t>备注：本市所辖乡镇作为一级预算部门管理，未单独编制政府预算，为此未区分本级与全辖，本表与附表1数据一致。</t>
    <phoneticPr fontId="57" type="noConversion"/>
  </si>
  <si>
    <t>附表3：2023年度本级一般公共预算收入预算表</t>
    <phoneticPr fontId="16" type="noConversion"/>
  </si>
  <si>
    <t>2023年度本级一般公共预算收入预算表</t>
    <phoneticPr fontId="16" type="noConversion"/>
  </si>
  <si>
    <t>附表4：2023年度本级一般公共预算支出预算表</t>
    <phoneticPr fontId="16" type="noConversion"/>
  </si>
  <si>
    <t>附表4</t>
    <phoneticPr fontId="16" type="noConversion"/>
  </si>
  <si>
    <t>2023年度本级一般公共预算支出预算表</t>
    <phoneticPr fontId="16" type="noConversion"/>
  </si>
  <si>
    <t>附表5</t>
    <phoneticPr fontId="16" type="noConversion"/>
  </si>
  <si>
    <t>当年预算数上年预算数的％</t>
    <phoneticPr fontId="16" type="noConversion"/>
  </si>
  <si>
    <t>附表5：2023年度本级一般公共预算支出经济分类情况表</t>
    <phoneticPr fontId="16" type="noConversion"/>
  </si>
  <si>
    <t>2023年度本级一般公共预算支出经济分类情况表</t>
    <phoneticPr fontId="59" type="noConversion"/>
  </si>
  <si>
    <t>附表6</t>
    <phoneticPr fontId="16" type="noConversion"/>
  </si>
  <si>
    <t>附表6：2023年度本级一般公共预算基本支出经济分类情况表</t>
    <phoneticPr fontId="16" type="noConversion"/>
  </si>
  <si>
    <t>2023年度本级一般公共预算基本支出经济分类情况表</t>
    <phoneticPr fontId="16" type="noConversion"/>
  </si>
  <si>
    <t>附表7</t>
    <phoneticPr fontId="16" type="noConversion"/>
  </si>
  <si>
    <t> 单位：万元</t>
  </si>
  <si>
    <t>项目</t>
  </si>
  <si>
    <t>金额</t>
    <phoneticPr fontId="16" type="noConversion"/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</si>
  <si>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</si>
  <si>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</si>
  <si>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</si>
  <si>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</si>
  <si>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</si>
  <si>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</si>
  <si>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</si>
  <si>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</si>
  <si>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</si>
  <si>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</si>
  <si>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</si>
  <si>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</si>
  <si>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</si>
  <si>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</si>
  <si>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</si>
  <si>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</si>
  <si>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</si>
  <si>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</si>
  <si>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</si>
  <si>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</si>
  <si>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</si>
  <si>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</si>
  <si>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  <phoneticPr fontId="16" type="noConversion"/>
  </si>
  <si>
    <t>2.国防支出</t>
  </si>
  <si>
    <t>3.公共安全支出</t>
  </si>
  <si>
    <t>4.教育支出</t>
    <phoneticPr fontId="16" type="noConversion"/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</si>
  <si>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</si>
  <si>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</si>
  <si>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</si>
  <si>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</si>
  <si>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</si>
  <si>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</si>
  <si>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</si>
  <si>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 xml:space="preserve">   其中：××项目  …………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</si>
  <si>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</si>
  <si>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</si>
  <si>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</si>
  <si>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</si>
  <si>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</si>
  <si>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</si>
  <si>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</si>
  <si>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</si>
  <si>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  <phoneticPr fontId="16" type="noConversion"/>
  </si>
  <si>
    <t>备注：本县所辖乡镇作为一级预算部门管理，未单独编制政府预算，为此未有一般公共预算对下税收返还和转移支付预算数据。</t>
    <phoneticPr fontId="16" type="noConversion"/>
  </si>
  <si>
    <t>附表8</t>
    <phoneticPr fontId="16" type="noConversion"/>
  </si>
  <si>
    <t>地    区</t>
  </si>
  <si>
    <t>小计</t>
    <phoneticPr fontId="16" type="noConversion"/>
  </si>
  <si>
    <t>税收返还</t>
    <phoneticPr fontId="16" type="noConversion"/>
  </si>
  <si>
    <t>一般性转移支付</t>
  </si>
  <si>
    <t>专项转移支付</t>
  </si>
  <si>
    <t>××地区</t>
    <phoneticPr fontId="16" type="noConversion"/>
  </si>
  <si>
    <t>未落实到地区数</t>
    <phoneticPr fontId="16" type="noConversion"/>
  </si>
  <si>
    <t>合   计</t>
    <phoneticPr fontId="16" type="noConversion"/>
  </si>
  <si>
    <t>备注：本县所辖乡镇作为一级预算部门管理，未单独编制政府预算，为此未有一般公共预算对下税收返还和转移支付预算数据。</t>
    <phoneticPr fontId="16" type="noConversion"/>
  </si>
  <si>
    <t>附表7：2023年度一般公共预算对下税收返还和转移支付预算表（分项目）</t>
    <phoneticPr fontId="16" type="noConversion"/>
  </si>
  <si>
    <t>2023年度一般公共预算对下税收返还和转移支付预算表（分项目）</t>
    <phoneticPr fontId="16" type="noConversion"/>
  </si>
  <si>
    <t>附表8：2023年度一般公共预算对下税收返还和转移支付预算表（分地区）</t>
    <phoneticPr fontId="16" type="noConversion"/>
  </si>
  <si>
    <t>2023年度一般公共预算对下税收返还和转移支付预算表（分地区）</t>
    <phoneticPr fontId="16" type="noConversion"/>
  </si>
  <si>
    <t>2023年度本级一般公共预算“三公”经费支出预算表</t>
    <phoneticPr fontId="57" type="noConversion"/>
  </si>
  <si>
    <t>2023年预算</t>
    <phoneticPr fontId="57" type="noConversion"/>
  </si>
  <si>
    <t>2022年预算</t>
    <phoneticPr fontId="57" type="noConversion"/>
  </si>
  <si>
    <t>2023年预算数为2022年预算数的％</t>
    <phoneticPr fontId="57" type="noConversion"/>
  </si>
  <si>
    <t>1、因公出国（境）费用</t>
  </si>
  <si>
    <t>2、公务接待费</t>
  </si>
  <si>
    <t>3、公务用车购置及运行费</t>
  </si>
  <si>
    <t>其中：（1）公务用车运行费</t>
    <phoneticPr fontId="16" type="noConversion"/>
  </si>
  <si>
    <t xml:space="preserve">      （2）公务用车购置费</t>
    <phoneticPr fontId="16" type="noConversion"/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</si>
  <si>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</si>
  <si>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  <phoneticPr fontId="57" type="noConversion"/>
  </si>
  <si>
    <t>2.经汇总，本级2023年使用一般公共预算拨款安排的“三公”经费预算数为2571.06万元，比上年减少9.94万元，下降0.4%。其中，因公出国（境）经费127.3万元，比上年减少44.5万元，下降25.9%；公务接待费471.22万元，比上年减少46.13万元，下降8.9%；公务用车运行经费1260.54万元，比上年增加89.69万元，增长7.7%；公务用车购置经费712万元，比上年减少9万元，下降1.2%。主要原因是：①2023年继续贯彻落实精打细算过“紧日子”要求，继续严控“三公”经费预算额度；②公安局、司法局、市监局等执法部门执法执勤车辆老化，导致公务用车运行经费支出增加。</t>
    <phoneticPr fontId="57" type="noConversion"/>
  </si>
  <si>
    <t>附表8</t>
    <phoneticPr fontId="16" type="noConversion"/>
  </si>
  <si>
    <t>附表10：2023年度政府性基金收入预算表</t>
    <phoneticPr fontId="16" type="noConversion"/>
  </si>
  <si>
    <t>附表10</t>
    <phoneticPr fontId="59" type="noConversion"/>
  </si>
  <si>
    <t>当年预算数</t>
    <phoneticPr fontId="16" type="noConversion"/>
  </si>
  <si>
    <t>上年执行数</t>
    <phoneticPr fontId="16" type="noConversion"/>
  </si>
  <si>
    <t>当年预算数为上年执行数的％</t>
    <phoneticPr fontId="16" type="noConversion"/>
  </si>
  <si>
    <t>非税收入</t>
    <phoneticPr fontId="16" type="noConversion"/>
  </si>
  <si>
    <t xml:space="preserve">   政府性基金收入</t>
    <phoneticPr fontId="16" type="noConversion"/>
  </si>
  <si>
    <t xml:space="preserve">      港口建设费收入</t>
    <phoneticPr fontId="16" type="noConversion"/>
  </si>
  <si>
    <t xml:space="preserve">      国家电影事业发展专项资金收入</t>
    <phoneticPr fontId="16" type="noConversion"/>
  </si>
  <si>
    <t xml:space="preserve">      国有土地收益基金收入</t>
    <phoneticPr fontId="16" type="noConversion"/>
  </si>
  <si>
    <t xml:space="preserve">      农业土地开发资金收入</t>
    <phoneticPr fontId="16" type="noConversion"/>
  </si>
  <si>
    <t xml:space="preserve">      国有土地使用权出让收入</t>
    <phoneticPr fontId="16" type="noConversion"/>
  </si>
  <si>
    <t xml:space="preserve">      大中型水库库区基金收入</t>
    <phoneticPr fontId="16" type="noConversion"/>
  </si>
  <si>
    <t xml:space="preserve">      彩票公益金收入</t>
    <phoneticPr fontId="16" type="noConversion"/>
  </si>
  <si>
    <t xml:space="preserve">   其中：福利彩票公益金收入</t>
    <phoneticPr fontId="16" type="noConversion"/>
  </si>
  <si>
    <t xml:space="preserve">         体育彩票公益金收入</t>
    <phoneticPr fontId="16" type="noConversion"/>
  </si>
  <si>
    <t xml:space="preserve">      城市基础设施配套费收入</t>
    <phoneticPr fontId="16" type="noConversion"/>
  </si>
  <si>
    <t xml:space="preserve">      小型水库移民扶助基金收入</t>
    <phoneticPr fontId="16" type="noConversion"/>
  </si>
  <si>
    <t xml:space="preserve">      国家重大水利工程建设基金收入</t>
    <phoneticPr fontId="16" type="noConversion"/>
  </si>
  <si>
    <t xml:space="preserve">      污水处理费收入</t>
    <phoneticPr fontId="16" type="noConversion"/>
  </si>
  <si>
    <t xml:space="preserve">      彩票发行机构和彩票销售机构的业务费用</t>
    <phoneticPr fontId="16" type="noConversion"/>
  </si>
  <si>
    <t xml:space="preserve">      其他政府性基金收入</t>
    <phoneticPr fontId="16" type="noConversion"/>
  </si>
  <si>
    <t>本年收入小计</t>
    <phoneticPr fontId="16" type="noConversion"/>
  </si>
  <si>
    <t>债务收入</t>
  </si>
  <si>
    <t>转移性收入</t>
  </si>
  <si>
    <t xml:space="preserve">      上级补助收入</t>
    <phoneticPr fontId="16" type="noConversion"/>
  </si>
  <si>
    <t xml:space="preserve">      下级上解收入</t>
    <phoneticPr fontId="16" type="noConversion"/>
  </si>
  <si>
    <t xml:space="preserve">      上年结余收入</t>
    <phoneticPr fontId="16" type="noConversion"/>
  </si>
  <si>
    <t xml:space="preserve">      调入资金</t>
    <phoneticPr fontId="16" type="noConversion"/>
  </si>
  <si>
    <t xml:space="preserve">      债务转贷收入 </t>
    <phoneticPr fontId="16" type="noConversion"/>
  </si>
  <si>
    <t>2023年度政府性基金收入预算表</t>
    <phoneticPr fontId="59" type="noConversion"/>
  </si>
  <si>
    <t>附表11</t>
    <phoneticPr fontId="59" type="noConversion"/>
  </si>
  <si>
    <t>当年预算数</t>
    <phoneticPr fontId="59" type="noConversion"/>
  </si>
  <si>
    <t>上年调整后预算数</t>
    <phoneticPr fontId="59" type="noConversion"/>
  </si>
  <si>
    <t>当年预算数为上年预算数的％</t>
    <phoneticPr fontId="16" type="noConversion"/>
  </si>
  <si>
    <t>一、文化体育与传媒支出</t>
  </si>
  <si>
    <t>二、社会保障和就业支出</t>
  </si>
  <si>
    <t>三、节能环保支出</t>
  </si>
  <si>
    <t>四、城乡社区支出</t>
    <phoneticPr fontId="59" type="noConversion"/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</si>
  <si>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</si>
  <si>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</si>
  <si>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</si>
  <si>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</si>
  <si>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</si>
  <si>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</si>
  <si>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</si>
  <si>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  <phoneticPr fontId="16" type="noConversion"/>
  </si>
  <si>
    <t>补助下级支出</t>
    <phoneticPr fontId="16" type="noConversion"/>
  </si>
  <si>
    <t>上解上级支出</t>
    <phoneticPr fontId="16" type="noConversion"/>
  </si>
  <si>
    <t>调出资金</t>
    <phoneticPr fontId="16" type="noConversion"/>
  </si>
  <si>
    <t xml:space="preserve">债务转贷支出 </t>
    <phoneticPr fontId="16" type="noConversion"/>
  </si>
  <si>
    <t>年终结余</t>
    <phoneticPr fontId="16" type="noConversion"/>
  </si>
  <si>
    <t>支 出 合 计</t>
    <phoneticPr fontId="59" type="noConversion"/>
  </si>
  <si>
    <r>
      <t>202</t>
    </r>
    <r>
      <rPr>
        <b/>
        <sz val="16"/>
        <color indexed="8"/>
        <rFont val="宋体"/>
        <family val="3"/>
        <charset val="134"/>
      </rPr>
      <t>3年度政府性基金支出预算表</t>
    </r>
    <phoneticPr fontId="16" type="noConversion"/>
  </si>
  <si>
    <t>附表12</t>
    <phoneticPr fontId="59" type="noConversion"/>
  </si>
  <si>
    <t>附表12：2023年度本级政府性基金收入预算表</t>
    <phoneticPr fontId="16" type="noConversion"/>
  </si>
  <si>
    <t>2023年度本级政府性基金收入预算表</t>
    <phoneticPr fontId="59" type="noConversion"/>
  </si>
  <si>
    <t>备注：本市所辖乡镇作为一级预算部门管理，未单独编制政府预算，为此未区分本级与全辖，本表与附表10数据一致。</t>
    <phoneticPr fontId="57" type="noConversion"/>
  </si>
  <si>
    <t>附表13</t>
    <phoneticPr fontId="59" type="noConversion"/>
  </si>
  <si>
    <t>附表13：2023年度本级政府性基金支出预算表</t>
    <phoneticPr fontId="16" type="noConversion"/>
  </si>
  <si>
    <t>2023年度本级政府性基金支出预算表</t>
    <phoneticPr fontId="16" type="noConversion"/>
  </si>
  <si>
    <t>备注：本市所辖乡镇作为一级预算部门管理，未单独编制政府预算，为此未区分本级与全辖，本表与附表11数据一致。</t>
    <phoneticPr fontId="57" type="noConversion"/>
  </si>
  <si>
    <r>
      <rPr>
        <sz val="12"/>
        <rFont val="宋体"/>
        <family val="3"/>
        <charset val="134"/>
      </rPr>
      <t>附表</t>
    </r>
    <r>
      <rPr>
        <sz val="12"/>
        <rFont val="Geneva"/>
        <family val="1"/>
      </rPr>
      <t>1</t>
    </r>
    <r>
      <rPr>
        <sz val="12"/>
        <rFont val="宋体"/>
        <family val="3"/>
        <charset val="134"/>
      </rPr>
      <t>4</t>
    </r>
    <phoneticPr fontId="57" type="noConversion"/>
  </si>
  <si>
    <t>小计</t>
  </si>
  <si>
    <t>××地区</t>
  </si>
  <si>
    <t>……</t>
  </si>
  <si>
    <t>未落实到地区数</t>
  </si>
  <si>
    <t>四、城乡社区支出</t>
  </si>
  <si>
    <t>备注：本市所辖乡镇作为一级预算部门管理，未单独编制政府预算，为此未有政府性基金对下税收返还和转移支付预算数据。</t>
    <phoneticPr fontId="57" type="noConversion"/>
  </si>
  <si>
    <t>2023年度政府性基金转移支付预算表</t>
    <phoneticPr fontId="57" type="noConversion"/>
  </si>
  <si>
    <t>附表15</t>
    <phoneticPr fontId="16" type="noConversion"/>
  </si>
  <si>
    <t>2022年度国有资本经营收入预算表</t>
    <phoneticPr fontId="16" type="noConversion"/>
  </si>
  <si>
    <t>当年预算数</t>
  </si>
  <si>
    <t>五、其他国有资本经营预算收入</t>
    <phoneticPr fontId="16" type="noConversion"/>
  </si>
  <si>
    <t>本年收入小计</t>
    <phoneticPr fontId="16" type="noConversion"/>
  </si>
  <si>
    <t xml:space="preserve">    国有资本经营预算转移支付收入</t>
    <phoneticPr fontId="16" type="noConversion"/>
  </si>
  <si>
    <t xml:space="preserve">    上年结转收入</t>
  </si>
  <si>
    <t>附表16</t>
    <phoneticPr fontId="16" type="noConversion"/>
  </si>
  <si>
    <t>一、解决历史遗留问题及改革成本支出</t>
  </si>
  <si>
    <t>二、国有企业资本金注入</t>
  </si>
  <si>
    <t>三、国有企业政策性补贴</t>
  </si>
  <si>
    <t>四、其他国有资本经营预算支出</t>
    <phoneticPr fontId="16" type="noConversion"/>
  </si>
  <si>
    <t>本年支出小计</t>
    <phoneticPr fontId="16" type="noConversion"/>
  </si>
  <si>
    <t xml:space="preserve">    国有资本经营预算转移支付支出</t>
  </si>
  <si>
    <t xml:space="preserve">    调出资金</t>
  </si>
  <si>
    <t>2023年度国有资本经营支出预算表</t>
    <phoneticPr fontId="16" type="noConversion"/>
  </si>
  <si>
    <t>附表17</t>
  </si>
  <si>
    <t>上年执行数</t>
  </si>
  <si>
    <t>当年预算数为上年执行数的％</t>
  </si>
  <si>
    <t xml:space="preserve">  其中：能源工贸集团</t>
  </si>
  <si>
    <t xml:space="preserve"> 南翼置业集团</t>
  </si>
  <si>
    <t xml:space="preserve"> 园区集团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</si>
  <si>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</si>
  <si>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</si>
  <si>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</si>
  <si>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</si>
  <si>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本年收入小计</t>
  </si>
  <si>
    <t xml:space="preserve">    国有资本经营预算转移支付收入</t>
  </si>
  <si>
    <t>2023年度本级国有资本经营收入预算表</t>
    <phoneticPr fontId="16" type="noConversion"/>
  </si>
  <si>
    <t>附表18</t>
    <phoneticPr fontId="16" type="noConversion"/>
  </si>
  <si>
    <t>一、解决历史遗留问题及改革成本支出</t>
    <phoneticPr fontId="16" type="noConversion"/>
  </si>
  <si>
    <t xml:space="preserve"> 其中：厂办大集体改革支出</t>
    <phoneticPr fontId="16" type="noConversion"/>
  </si>
  <si>
    <t>“三供一业”移交补助支出</t>
    <phoneticPr fontId="16" type="noConversion"/>
  </si>
  <si>
    <t>国有企业办职教幼教补助支出</t>
    <phoneticPr fontId="16" type="noConversion"/>
  </si>
  <si>
    <t>国有企业办公共服务机构移交补助支出</t>
    <phoneticPr fontId="16" type="noConversion"/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</si>
  <si>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</si>
  <si>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</si>
  <si>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</si>
  <si>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</si>
  <si>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</si>
  <si>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二、国有企业资本金注入</t>
    <phoneticPr fontId="16" type="noConversion"/>
  </si>
  <si>
    <t xml:space="preserve"> 其中：国有经济结构调整支出</t>
    <phoneticPr fontId="16" type="noConversion"/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</si>
  <si>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</si>
  <si>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</si>
  <si>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</si>
  <si>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</si>
  <si>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  <phoneticPr fontId="16" type="noConversion"/>
  </si>
  <si>
    <t>对外投资合作支出</t>
  </si>
  <si>
    <t>金融企业资本性支出</t>
    <phoneticPr fontId="16" type="noConversion"/>
  </si>
  <si>
    <t>其他国有企业资本金注入</t>
  </si>
  <si>
    <t>三、国有企业政策性补贴</t>
    <phoneticPr fontId="16" type="noConversion"/>
  </si>
  <si>
    <t xml:space="preserve"> 其中：国有企业政策性补贴</t>
    <phoneticPr fontId="16" type="noConversion"/>
  </si>
  <si>
    <t xml:space="preserve">    国有资本经营预算转移支付支出</t>
    <phoneticPr fontId="16" type="noConversion"/>
  </si>
  <si>
    <t>本年支出合计</t>
    <phoneticPr fontId="16" type="noConversion"/>
  </si>
  <si>
    <t>2023年度本级国有资本经营支出预算表</t>
    <phoneticPr fontId="16" type="noConversion"/>
  </si>
  <si>
    <t>附表19</t>
    <phoneticPr fontId="59" type="noConversion"/>
  </si>
  <si>
    <t>项　目</t>
  </si>
  <si>
    <t>上年执行数</t>
    <phoneticPr fontId="59" type="noConversion"/>
  </si>
  <si>
    <t>当年预算数为上年执行数的％</t>
    <phoneticPr fontId="59" type="noConversion"/>
  </si>
  <si>
    <t>一、企业职工基本养老保险基金收入</t>
  </si>
  <si>
    <t>二、失业保险基金收入</t>
    <phoneticPr fontId="16" type="noConversion"/>
  </si>
  <si>
    <t>三、职工基本医疗保险基金收入</t>
    <phoneticPr fontId="16" type="noConversion"/>
  </si>
  <si>
    <t>四、工伤保险基金收入</t>
    <phoneticPr fontId="16" type="noConversion"/>
  </si>
  <si>
    <t>五、城乡居民基本养老保险基金收入</t>
    <phoneticPr fontId="16" type="noConversion"/>
  </si>
  <si>
    <t>六、机关事业单位基本养老保险基金收入</t>
    <phoneticPr fontId="16" type="noConversion"/>
  </si>
  <si>
    <t>七、城乡居民基本医疗保险基金收入</t>
    <phoneticPr fontId="16" type="noConversion"/>
  </si>
  <si>
    <t>八、国库待划转社会保险费利息收入</t>
    <phoneticPr fontId="16" type="noConversion"/>
  </si>
  <si>
    <t>九、其他社会保险基金收入</t>
    <phoneticPr fontId="16" type="noConversion"/>
  </si>
  <si>
    <t>合    计</t>
  </si>
  <si>
    <t>2023年度社会保险基金预算收入表</t>
    <phoneticPr fontId="59" type="noConversion"/>
  </si>
  <si>
    <t>附表20</t>
    <phoneticPr fontId="59" type="noConversion"/>
  </si>
  <si>
    <t>一、企业职工基本养老保险基金支出</t>
  </si>
  <si>
    <t>二、失业保险基金支出</t>
    <phoneticPr fontId="16" type="noConversion"/>
  </si>
  <si>
    <t>三、职工基本医疗保险基金支出</t>
    <phoneticPr fontId="16" type="noConversion"/>
  </si>
  <si>
    <t>四、工伤保险基金支出</t>
    <phoneticPr fontId="16" type="noConversion"/>
  </si>
  <si>
    <t>五、城乡居民基本养老保险基金支出</t>
    <phoneticPr fontId="16" type="noConversion"/>
  </si>
  <si>
    <t>六、机关事业单位基本养老保险基金支出</t>
    <phoneticPr fontId="16" type="noConversion"/>
  </si>
  <si>
    <t>七、城乡居民基本医疗保险基金支出</t>
    <phoneticPr fontId="16" type="noConversion"/>
  </si>
  <si>
    <t>八、其他社会保险基金支出</t>
    <phoneticPr fontId="16" type="noConversion"/>
  </si>
  <si>
    <t>合    计</t>
    <phoneticPr fontId="16" type="noConversion"/>
  </si>
  <si>
    <t>2023年度社会保险基金预算支出表</t>
    <phoneticPr fontId="59" type="noConversion"/>
  </si>
  <si>
    <t>附表21</t>
    <phoneticPr fontId="59" type="noConversion"/>
  </si>
  <si>
    <t>一、城乡居民基本养老保险基金收入</t>
    <phoneticPr fontId="16" type="noConversion"/>
  </si>
  <si>
    <t>二、机关事业单位基本养老保险基金收入</t>
    <phoneticPr fontId="16" type="noConversion"/>
  </si>
  <si>
    <t>附表22</t>
    <phoneticPr fontId="59" type="noConversion"/>
  </si>
  <si>
    <t>一、城乡居民基本养老保险基金支出</t>
    <phoneticPr fontId="16" type="noConversion"/>
  </si>
  <si>
    <t xml:space="preserve">    其中：基础养老金支出</t>
  </si>
  <si>
    <t xml:space="preserve">          个人账户养老金支出</t>
  </si>
  <si>
    <t xml:space="preserve">          丧葬抚恤补助支出</t>
  </si>
  <si>
    <t>二、机关事业单位基本养老保险基金支出</t>
    <phoneticPr fontId="16" type="noConversion"/>
  </si>
  <si>
    <t xml:space="preserve">    其中：基本养老金支出</t>
  </si>
  <si>
    <t xml:space="preserve">          其他机关事业单位基本养老保险基金支出</t>
  </si>
  <si>
    <t xml:space="preserve">           5、委托投资收益</t>
  </si>
  <si>
    <t xml:space="preserve">           6、其他收入</t>
  </si>
  <si>
    <t>2023年度本级社会保险基金预算收入表</t>
    <phoneticPr fontId="59" type="noConversion"/>
  </si>
  <si>
    <t>2023年度本级社会保险基金预算支出表</t>
    <phoneticPr fontId="59" type="noConversion"/>
  </si>
  <si>
    <t xml:space="preserve">          转移支出</t>
    <phoneticPr fontId="16" type="noConversion"/>
  </si>
  <si>
    <t>附表23</t>
  </si>
  <si>
    <t>2022年度政府一般债务余额和限额情况表</t>
  </si>
  <si>
    <t>政府债务余额</t>
  </si>
  <si>
    <t>金额</t>
  </si>
  <si>
    <r>
      <rPr>
        <sz val="11"/>
        <color rgb="FF000000"/>
        <rFont val="宋体"/>
        <family val="3"/>
        <charset val="134"/>
        <scheme val="minor"/>
      </rPr>
      <t>1. 2021</t>
    </r>
    <r>
      <rPr>
        <sz val="11"/>
        <color rgb="FF000000"/>
        <rFont val="宋体"/>
        <family val="3"/>
        <charset val="134"/>
      </rPr>
      <t>年末一般债务余额</t>
    </r>
  </si>
  <si>
    <t>2. 2022年新增一般债务额</t>
  </si>
  <si>
    <t>3. 2022年偿还一般债务本金</t>
  </si>
  <si>
    <t>4. 2022年末一般债务余额</t>
  </si>
  <si>
    <t>政府债务限额</t>
  </si>
  <si>
    <r>
      <rPr>
        <sz val="11"/>
        <color rgb="FF000000"/>
        <rFont val="宋体"/>
        <family val="3"/>
        <charset val="134"/>
        <scheme val="minor"/>
      </rPr>
      <t>1．</t>
    </r>
    <r>
      <rPr>
        <sz val="11"/>
        <color rgb="FF000000"/>
        <rFont val="宋体"/>
        <family val="3"/>
        <charset val="134"/>
      </rPr>
      <t>2021年一般债务限额</t>
    </r>
  </si>
  <si>
    <t>2．2022年新增一般债务限额</t>
  </si>
  <si>
    <t>3．2022年一般债务限额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</si>
  <si>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</si>
  <si>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附表24</t>
  </si>
  <si>
    <t>2022年度本级政府一般债务余额和限额情况表</t>
  </si>
  <si>
    <t>1. 2021年末一般债务余额</t>
  </si>
  <si>
    <t>1．2021年一般债务限额</t>
  </si>
  <si>
    <t>附表25</t>
  </si>
  <si>
    <t>2022年度政府专项债务余额和限额情况表</t>
  </si>
  <si>
    <t>1. 2021年末专项债务余额</t>
  </si>
  <si>
    <t>2. 2022年新增专项债务额</t>
  </si>
  <si>
    <t>3. 2022年偿还专项债务本金</t>
  </si>
  <si>
    <t>4. 2022年末专项债务余额</t>
  </si>
  <si>
    <t>1．2021年专项债务限额</t>
  </si>
  <si>
    <t>2．2022年新增专项债务限额</t>
  </si>
  <si>
    <t>3. 2022年收回专项债务限额</t>
  </si>
  <si>
    <t>4．2022年专项债务限额</t>
  </si>
  <si>
    <t>附表26</t>
  </si>
  <si>
    <t>2022年度本级政府专项债务余额和限额情况表</t>
  </si>
  <si>
    <t>附表27</t>
  </si>
  <si>
    <t>2022年地方政府债务限额余额情况表</t>
  </si>
  <si>
    <t>1. 2021年末债务余额</t>
  </si>
  <si>
    <t>2. 2022年新增债务额</t>
  </si>
  <si>
    <t>3. 2022年偿还债务本金</t>
  </si>
  <si>
    <t>4. 2022年末债务余额</t>
  </si>
  <si>
    <t>1．2021年债务限额</t>
  </si>
  <si>
    <t>2．2022年新增债务限额</t>
  </si>
  <si>
    <t>3. 2022年收回债务限额</t>
  </si>
  <si>
    <t>3．2022年债务限额</t>
  </si>
</sst>
</file>

<file path=xl/styles.xml><?xml version="1.0" encoding="utf-8"?>
<styleSheet xmlns="http://schemas.openxmlformats.org/spreadsheetml/2006/main">
  <numFmts count="10">
    <numFmt numFmtId="176" formatCode="0_ "/>
    <numFmt numFmtId="177" formatCode="0.00_);[Red]\(0.00\)"/>
    <numFmt numFmtId="178" formatCode="0_);[Red]\(0\)"/>
    <numFmt numFmtId="179" formatCode="0.0_ "/>
    <numFmt numFmtId="180" formatCode="0.00_ "/>
    <numFmt numFmtId="181" formatCode="0.0_);[Red]\(0.0\)"/>
    <numFmt numFmtId="182" formatCode="#,##0_ ;[Red]\-#,##0\ "/>
    <numFmt numFmtId="183" formatCode="0.00_ ;[Red]\-0.00\ "/>
    <numFmt numFmtId="184" formatCode="0.0"/>
    <numFmt numFmtId="185" formatCode="0_ ;[Red]\-0\ "/>
  </numFmts>
  <fonts count="88">
    <font>
      <sz val="12"/>
      <name val="宋体"/>
      <charset val="134"/>
    </font>
    <font>
      <sz val="10"/>
      <name val="Arial"/>
      <family val="2"/>
    </font>
    <font>
      <sz val="18"/>
      <color indexed="8"/>
      <name val="方正小标宋简体"/>
      <family val="4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黑体"/>
      <family val="3"/>
      <charset val="134"/>
    </font>
    <font>
      <b/>
      <sz val="12"/>
      <name val="黑体"/>
      <family val="3"/>
      <charset val="134"/>
    </font>
    <font>
      <b/>
      <sz val="12"/>
      <name val="宋体"/>
      <family val="3"/>
      <charset val="134"/>
    </font>
    <font>
      <sz val="12"/>
      <name val="Geneva"/>
      <family val="1"/>
    </font>
    <font>
      <sz val="12"/>
      <name val="黑体"/>
      <family val="3"/>
      <charset val="134"/>
    </font>
    <font>
      <b/>
      <sz val="10"/>
      <name val="Arial"/>
      <family val="2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10"/>
      <name val="黑体"/>
      <family val="3"/>
      <charset val="134"/>
    </font>
    <font>
      <sz val="18"/>
      <name val="方正小标宋简体"/>
      <family val="4"/>
      <charset val="134"/>
    </font>
    <font>
      <b/>
      <sz val="12"/>
      <name val="黑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6"/>
      <name val="Times New Roman"/>
      <family val="1"/>
    </font>
    <font>
      <sz val="11"/>
      <name val="宋体"/>
      <family val="3"/>
      <charset val="134"/>
      <scheme val="minor"/>
    </font>
    <font>
      <b/>
      <sz val="11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Geneva"/>
      <family val="1"/>
    </font>
    <font>
      <sz val="9"/>
      <color indexed="8"/>
      <name val="方正小标宋简体"/>
      <family val="4"/>
      <charset val="134"/>
    </font>
    <font>
      <b/>
      <sz val="11"/>
      <color indexed="8"/>
      <name val="楷体"/>
      <family val="3"/>
      <charset val="134"/>
    </font>
    <font>
      <b/>
      <sz val="11"/>
      <color indexed="8"/>
      <name val="黑体"/>
      <family val="3"/>
      <charset val="134"/>
    </font>
    <font>
      <sz val="9"/>
      <color indexed="8"/>
      <name val="宋体"/>
      <family val="3"/>
      <charset val="134"/>
    </font>
    <font>
      <sz val="8"/>
      <name val="宋体"/>
      <family val="3"/>
      <charset val="134"/>
    </font>
    <font>
      <b/>
      <sz val="16"/>
      <name val="宋体"/>
      <family val="3"/>
      <charset val="134"/>
    </font>
    <font>
      <b/>
      <sz val="18"/>
      <name val="方正小标宋简体"/>
      <family val="4"/>
      <charset val="134"/>
    </font>
    <font>
      <b/>
      <sz val="9"/>
      <color rgb="FF080000"/>
      <name val="黑体"/>
      <family val="3"/>
      <charset val="134"/>
    </font>
    <font>
      <b/>
      <sz val="8"/>
      <name val="黑体"/>
      <family val="3"/>
      <charset val="134"/>
    </font>
    <font>
      <b/>
      <sz val="8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8"/>
      <name val="方正小标宋_GBK"/>
      <charset val="134"/>
    </font>
    <font>
      <sz val="16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indexed="8"/>
      <name val="黑体"/>
      <family val="3"/>
      <charset val="134"/>
    </font>
    <font>
      <sz val="9"/>
      <name val="SimSun"/>
      <charset val="134"/>
    </font>
    <font>
      <sz val="18"/>
      <color indexed="8"/>
      <name val="方正小标宋简体"/>
      <family val="3"/>
      <charset val="134"/>
    </font>
    <font>
      <sz val="9"/>
      <name val="Geneva"/>
      <family val="1"/>
    </font>
    <font>
      <sz val="18"/>
      <color indexed="8"/>
      <name val="方正小标宋简体"/>
      <family val="4"/>
      <charset val="134"/>
    </font>
    <font>
      <b/>
      <sz val="16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name val="华文楷体"/>
      <family val="3"/>
      <charset val="134"/>
    </font>
    <font>
      <sz val="16"/>
      <color rgb="FF000000"/>
      <name val="方正小标宋_GBK"/>
      <charset val="134"/>
    </font>
    <font>
      <sz val="11"/>
      <name val="楷体"/>
      <family val="3"/>
      <charset val="134"/>
    </font>
    <font>
      <b/>
      <sz val="12"/>
      <color rgb="FF00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6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name val="宋体"/>
      <family val="3"/>
      <charset val="134"/>
      <scheme val="major"/>
    </font>
    <font>
      <sz val="12"/>
      <color indexed="8"/>
      <name val="宋体"/>
      <family val="3"/>
      <charset val="134"/>
      <scheme val="minor"/>
    </font>
    <font>
      <sz val="18"/>
      <color rgb="FF000000"/>
      <name val="方正小标宋简体"/>
      <family val="4"/>
      <charset val="134"/>
    </font>
    <font>
      <sz val="11"/>
      <color rgb="FF000000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2"/>
      <name val="华文楷体"/>
      <family val="3"/>
      <charset val="134"/>
    </font>
    <font>
      <b/>
      <sz val="11"/>
      <name val="宋体"/>
      <family val="3"/>
      <charset val="134"/>
      <scheme val="major"/>
    </font>
    <font>
      <b/>
      <sz val="16"/>
      <color indexed="8"/>
      <name val="方正小标宋_GBK"/>
      <charset val="134"/>
    </font>
    <font>
      <sz val="10"/>
      <color indexed="64"/>
      <name val="Arial"/>
      <family val="2"/>
    </font>
    <font>
      <sz val="11"/>
      <color indexed="64"/>
      <name val="宋体"/>
      <family val="3"/>
      <charset val="134"/>
      <scheme val="minor"/>
    </font>
    <font>
      <sz val="12"/>
      <color rgb="FFFFFFFF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6"/>
      <color rgb="FF000000"/>
      <name val="方正小标宋简体"/>
      <family val="4"/>
      <charset val="134"/>
    </font>
    <font>
      <sz val="10"/>
      <color rgb="FF000000"/>
      <name val="宋体"/>
      <family val="3"/>
      <charset val="134"/>
      <scheme val="minor"/>
    </font>
    <font>
      <b/>
      <sz val="16"/>
      <color rgb="FF000000"/>
      <name val="方正小标宋_GBK"/>
      <charset val="134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9">
    <xf numFmtId="0" fontId="0" fillId="0" borderId="0" applyBorder="0"/>
    <xf numFmtId="0" fontId="1" fillId="0" borderId="0" applyBorder="0">
      <alignment vertical="center"/>
    </xf>
    <xf numFmtId="0" fontId="1" fillId="0" borderId="0" applyBorder="0"/>
    <xf numFmtId="0" fontId="41" fillId="0" borderId="0" applyBorder="0"/>
    <xf numFmtId="0" fontId="42" fillId="0" borderId="0" applyBorder="0"/>
    <xf numFmtId="0" fontId="42" fillId="0" borderId="0" applyBorder="0">
      <alignment vertical="center"/>
    </xf>
    <xf numFmtId="0" fontId="42" fillId="0" borderId="0" applyBorder="0">
      <alignment vertical="center"/>
    </xf>
    <xf numFmtId="0" fontId="21" fillId="0" borderId="0" applyBorder="0">
      <alignment vertical="center"/>
    </xf>
    <xf numFmtId="0" fontId="42" fillId="0" borderId="0" applyBorder="0"/>
    <xf numFmtId="0" fontId="32" fillId="0" borderId="0" applyBorder="0">
      <alignment vertical="center"/>
    </xf>
    <xf numFmtId="0" fontId="40" fillId="0" borderId="0" applyBorder="0"/>
    <xf numFmtId="0" fontId="1" fillId="0" borderId="0" applyBorder="0"/>
    <xf numFmtId="0" fontId="28" fillId="0" borderId="0" applyBorder="0"/>
    <xf numFmtId="0" fontId="42" fillId="0" borderId="0">
      <alignment vertical="center"/>
    </xf>
    <xf numFmtId="0" fontId="42" fillId="0" borderId="0">
      <alignment vertical="center"/>
    </xf>
    <xf numFmtId="0" fontId="62" fillId="0" borderId="0">
      <alignment vertical="center"/>
    </xf>
    <xf numFmtId="0" fontId="42" fillId="0" borderId="0">
      <alignment vertical="center"/>
    </xf>
    <xf numFmtId="0" fontId="18" fillId="0" borderId="0">
      <alignment vertical="center"/>
    </xf>
    <xf numFmtId="0" fontId="18" fillId="0" borderId="0"/>
    <xf numFmtId="0" fontId="42" fillId="0" borderId="0"/>
    <xf numFmtId="0" fontId="80" fillId="0" borderId="0"/>
    <xf numFmtId="0" fontId="18" fillId="0" borderId="0">
      <alignment vertical="center"/>
    </xf>
    <xf numFmtId="0" fontId="18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85" fillId="0" borderId="0"/>
    <xf numFmtId="0" fontId="85" fillId="0" borderId="0"/>
    <xf numFmtId="0" fontId="85" fillId="0" borderId="0"/>
    <xf numFmtId="0" fontId="18" fillId="0" borderId="0">
      <alignment vertical="center"/>
    </xf>
  </cellStyleXfs>
  <cellXfs count="35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176" fontId="0" fillId="0" borderId="3" xfId="0" applyNumberFormat="1" applyFont="1" applyFill="1" applyBorder="1" applyAlignment="1">
      <alignment horizontal="right" vertical="center" wrapText="1"/>
    </xf>
    <xf numFmtId="0" fontId="20" fillId="0" borderId="0" xfId="0" applyFont="1" applyFill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9" fillId="0" borderId="0" xfId="9" applyFont="1" applyFill="1">
      <alignment vertical="center"/>
    </xf>
    <xf numFmtId="0" fontId="30" fillId="0" borderId="0" xfId="9" applyFont="1" applyFill="1">
      <alignment vertical="center"/>
    </xf>
    <xf numFmtId="0" fontId="31" fillId="0" borderId="0" xfId="9" applyFont="1" applyFill="1">
      <alignment vertical="center"/>
    </xf>
    <xf numFmtId="0" fontId="32" fillId="0" borderId="0" xfId="9" applyFont="1" applyFill="1">
      <alignment vertical="center"/>
    </xf>
    <xf numFmtId="176" fontId="32" fillId="0" borderId="0" xfId="9" applyNumberFormat="1" applyFont="1" applyFill="1" applyAlignment="1">
      <alignment horizontal="center" vertical="center"/>
    </xf>
    <xf numFmtId="179" fontId="32" fillId="0" borderId="0" xfId="9" applyNumberFormat="1" applyFont="1" applyFill="1">
      <alignment vertical="center"/>
    </xf>
    <xf numFmtId="0" fontId="32" fillId="0" borderId="0" xfId="9" applyFont="1" applyFill="1" applyAlignment="1">
      <alignment horizontal="left" vertical="center" wrapText="1"/>
    </xf>
    <xf numFmtId="179" fontId="3" fillId="0" borderId="0" xfId="9" applyNumberFormat="1" applyFont="1" applyFill="1" applyAlignment="1">
      <alignment horizontal="right" vertical="center"/>
    </xf>
    <xf numFmtId="176" fontId="5" fillId="0" borderId="10" xfId="9" applyNumberFormat="1" applyFont="1" applyFill="1" applyBorder="1" applyAlignment="1">
      <alignment horizontal="right" vertical="center" wrapText="1"/>
    </xf>
    <xf numFmtId="0" fontId="3" fillId="0" borderId="10" xfId="9" applyFont="1" applyFill="1" applyBorder="1" applyAlignment="1">
      <alignment horizontal="right" vertical="center" wrapText="1"/>
    </xf>
    <xf numFmtId="176" fontId="3" fillId="0" borderId="10" xfId="9" applyNumberFormat="1" applyFont="1" applyFill="1" applyBorder="1" applyAlignment="1">
      <alignment horizontal="right" vertical="center" wrapText="1"/>
    </xf>
    <xf numFmtId="0" fontId="5" fillId="0" borderId="10" xfId="9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Fill="1" applyBorder="1" applyAlignment="1">
      <alignment horizontal="right" vertical="center"/>
    </xf>
    <xf numFmtId="0" fontId="34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1" fillId="0" borderId="0" xfId="0" applyFont="1" applyFill="1" applyAlignment="1">
      <alignment horizontal="left" shrinkToFit="1"/>
    </xf>
    <xf numFmtId="178" fontId="1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179" fontId="28" fillId="0" borderId="0" xfId="0" applyNumberFormat="1" applyFont="1" applyFill="1" applyAlignment="1">
      <alignment vertical="center"/>
    </xf>
    <xf numFmtId="0" fontId="28" fillId="0" borderId="0" xfId="0" applyFont="1" applyAlignment="1">
      <alignment vertical="center"/>
    </xf>
    <xf numFmtId="0" fontId="35" fillId="0" borderId="0" xfId="6" applyFont="1" applyFill="1" applyAlignment="1">
      <alignment horizontal="center" vertical="center" shrinkToFit="1"/>
    </xf>
    <xf numFmtId="0" fontId="35" fillId="0" borderId="0" xfId="6" applyFont="1" applyFill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right" vertical="center"/>
    </xf>
    <xf numFmtId="0" fontId="0" fillId="0" borderId="0" xfId="13" applyFont="1">
      <alignment vertical="center"/>
    </xf>
    <xf numFmtId="0" fontId="9" fillId="0" borderId="0" xfId="13" applyFont="1" applyAlignment="1">
      <alignment vertical="top"/>
    </xf>
    <xf numFmtId="0" fontId="18" fillId="0" borderId="3" xfId="13" applyFont="1" applyFill="1" applyBorder="1" applyAlignment="1">
      <alignment horizontal="center" vertical="center"/>
    </xf>
    <xf numFmtId="0" fontId="18" fillId="0" borderId="3" xfId="13" applyFont="1" applyFill="1" applyBorder="1">
      <alignment vertical="center"/>
    </xf>
    <xf numFmtId="0" fontId="43" fillId="0" borderId="0" xfId="13" applyFont="1">
      <alignment vertical="center"/>
    </xf>
    <xf numFmtId="0" fontId="18" fillId="3" borderId="3" xfId="13" applyFont="1" applyFill="1" applyBorder="1" applyAlignment="1">
      <alignment horizontal="center" vertical="center"/>
    </xf>
    <xf numFmtId="0" fontId="18" fillId="3" borderId="3" xfId="13" applyFont="1" applyFill="1" applyBorder="1">
      <alignment vertical="center"/>
    </xf>
    <xf numFmtId="0" fontId="43" fillId="3" borderId="0" xfId="13" applyFont="1" applyFill="1">
      <alignment vertical="center"/>
    </xf>
    <xf numFmtId="0" fontId="22" fillId="0" borderId="3" xfId="13" applyFont="1" applyFill="1" applyBorder="1">
      <alignment vertical="center"/>
    </xf>
    <xf numFmtId="0" fontId="49" fillId="0" borderId="0" xfId="13" applyFont="1" applyFill="1">
      <alignment vertical="center"/>
    </xf>
    <xf numFmtId="0" fontId="0" fillId="0" borderId="0" xfId="13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179" fontId="50" fillId="0" borderId="0" xfId="0" applyNumberFormat="1" applyFont="1" applyBorder="1" applyAlignment="1">
      <alignment vertical="center"/>
    </xf>
    <xf numFmtId="0" fontId="52" fillId="0" borderId="1" xfId="0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179" fontId="52" fillId="0" borderId="2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16" xfId="0" applyFont="1" applyBorder="1" applyAlignment="1">
      <alignment vertical="center"/>
    </xf>
    <xf numFmtId="0" fontId="52" fillId="0" borderId="3" xfId="0" applyFont="1" applyBorder="1" applyAlignment="1">
      <alignment vertical="center"/>
    </xf>
    <xf numFmtId="179" fontId="52" fillId="0" borderId="17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3" xfId="0" applyFont="1" applyBorder="1" applyAlignment="1">
      <alignment vertical="center"/>
    </xf>
    <xf numFmtId="179" fontId="50" fillId="0" borderId="17" xfId="0" applyNumberFormat="1" applyFont="1" applyBorder="1" applyAlignment="1">
      <alignment vertical="center"/>
    </xf>
    <xf numFmtId="0" fontId="52" fillId="0" borderId="16" xfId="0" applyFont="1" applyBorder="1" applyAlignment="1">
      <alignment horizontal="center" vertical="center"/>
    </xf>
    <xf numFmtId="176" fontId="52" fillId="0" borderId="3" xfId="0" applyNumberFormat="1" applyFont="1" applyBorder="1" applyAlignment="1">
      <alignment vertical="center"/>
    </xf>
    <xf numFmtId="0" fontId="50" fillId="3" borderId="3" xfId="0" applyFont="1" applyFill="1" applyBorder="1" applyAlignment="1">
      <alignment vertical="center"/>
    </xf>
    <xf numFmtId="0" fontId="52" fillId="0" borderId="18" xfId="0" applyFont="1" applyBorder="1" applyAlignment="1">
      <alignment horizontal="center" vertical="center"/>
    </xf>
    <xf numFmtId="176" fontId="52" fillId="0" borderId="19" xfId="0" applyNumberFormat="1" applyFont="1" applyBorder="1" applyAlignment="1">
      <alignment vertical="center"/>
    </xf>
    <xf numFmtId="179" fontId="52" fillId="0" borderId="20" xfId="0" applyNumberFormat="1" applyFont="1" applyBorder="1" applyAlignment="1">
      <alignment vertical="center"/>
    </xf>
    <xf numFmtId="176" fontId="50" fillId="0" borderId="0" xfId="0" applyNumberFormat="1" applyFont="1" applyBorder="1" applyAlignment="1">
      <alignment vertical="center"/>
    </xf>
    <xf numFmtId="176" fontId="50" fillId="0" borderId="3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0" fontId="55" fillId="0" borderId="0" xfId="0" applyFont="1" applyAlignment="1">
      <alignment vertical="center"/>
    </xf>
    <xf numFmtId="0" fontId="55" fillId="0" borderId="1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179" fontId="55" fillId="0" borderId="2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179" fontId="0" fillId="0" borderId="17" xfId="0" applyNumberFormat="1" applyBorder="1" applyAlignment="1">
      <alignment vertical="center"/>
    </xf>
    <xf numFmtId="0" fontId="55" fillId="0" borderId="16" xfId="0" applyFont="1" applyBorder="1" applyAlignment="1">
      <alignment horizontal="center" vertical="center"/>
    </xf>
    <xf numFmtId="0" fontId="55" fillId="0" borderId="3" xfId="0" applyFont="1" applyBorder="1" applyAlignment="1">
      <alignment vertical="center"/>
    </xf>
    <xf numFmtId="179" fontId="55" fillId="0" borderId="17" xfId="0" applyNumberFormat="1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vertical="center"/>
    </xf>
    <xf numFmtId="179" fontId="55" fillId="0" borderId="20" xfId="0" applyNumberFormat="1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181" fontId="55" fillId="0" borderId="6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vertical="center" shrinkToFit="1"/>
    </xf>
    <xf numFmtId="0" fontId="36" fillId="0" borderId="17" xfId="0" applyNumberFormat="1" applyFont="1" applyFill="1" applyBorder="1" applyAlignment="1">
      <alignment horizontal="left" vertical="top" wrapText="1"/>
    </xf>
    <xf numFmtId="49" fontId="4" fillId="2" borderId="16" xfId="0" applyNumberFormat="1" applyFont="1" applyFill="1" applyBorder="1" applyAlignment="1">
      <alignment horizontal="left" vertical="center" indent="1" shrinkToFit="1"/>
    </xf>
    <xf numFmtId="0" fontId="33" fillId="2" borderId="17" xfId="0" applyFont="1" applyFill="1" applyBorder="1" applyAlignment="1">
      <alignment vertical="center" wrapText="1"/>
    </xf>
    <xf numFmtId="49" fontId="3" fillId="2" borderId="16" xfId="0" applyNumberFormat="1" applyFont="1" applyFill="1" applyBorder="1" applyAlignment="1">
      <alignment horizontal="left" vertical="center" indent="2" shrinkToFit="1"/>
    </xf>
    <xf numFmtId="0" fontId="0" fillId="2" borderId="16" xfId="0" applyFont="1" applyFill="1" applyBorder="1" applyAlignment="1">
      <alignment horizontal="left" vertical="center" indent="2" shrinkToFit="1"/>
    </xf>
    <xf numFmtId="0" fontId="3" fillId="2" borderId="16" xfId="0" applyNumberFormat="1" applyFont="1" applyFill="1" applyBorder="1" applyAlignment="1">
      <alignment horizontal="left" vertical="center" indent="2" shrinkToFit="1"/>
    </xf>
    <xf numFmtId="0" fontId="37" fillId="0" borderId="17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indent="2" shrinkToFit="1"/>
    </xf>
    <xf numFmtId="49" fontId="3" fillId="2" borderId="16" xfId="0" applyNumberFormat="1" applyFont="1" applyFill="1" applyBorder="1" applyAlignment="1">
      <alignment horizontal="left" vertical="center" wrapText="1" indent="2"/>
    </xf>
    <xf numFmtId="0" fontId="38" fillId="2" borderId="17" xfId="0" applyFont="1" applyFill="1" applyBorder="1" applyAlignment="1">
      <alignment vertical="center" wrapText="1"/>
    </xf>
    <xf numFmtId="0" fontId="36" fillId="0" borderId="17" xfId="0" applyNumberFormat="1" applyFont="1" applyFill="1" applyBorder="1" applyAlignment="1">
      <alignment horizontal="left" vertical="center" wrapText="1"/>
    </xf>
    <xf numFmtId="0" fontId="17" fillId="0" borderId="16" xfId="11" applyNumberFormat="1" applyFont="1" applyFill="1" applyBorder="1" applyAlignment="1" applyProtection="1">
      <alignment horizontal="left" vertical="center" wrapText="1"/>
      <protection locked="0"/>
    </xf>
    <xf numFmtId="49" fontId="56" fillId="0" borderId="16" xfId="0" applyNumberFormat="1" applyFont="1" applyFill="1" applyBorder="1" applyAlignment="1">
      <alignment vertical="center" shrinkToFit="1"/>
    </xf>
    <xf numFmtId="0" fontId="25" fillId="0" borderId="16" xfId="11" applyNumberFormat="1" applyFont="1" applyFill="1" applyBorder="1" applyAlignment="1" applyProtection="1">
      <alignment horizontal="left" vertical="center" wrapText="1"/>
      <protection locked="0"/>
    </xf>
    <xf numFmtId="49" fontId="5" fillId="2" borderId="18" xfId="0" applyNumberFormat="1" applyFont="1" applyFill="1" applyBorder="1" applyAlignment="1">
      <alignment horizontal="center" vertical="center" shrinkToFit="1"/>
    </xf>
    <xf numFmtId="176" fontId="6" fillId="0" borderId="19" xfId="0" applyNumberFormat="1" applyFont="1" applyFill="1" applyBorder="1" applyAlignment="1">
      <alignment horizontal="right" vertical="center"/>
    </xf>
    <xf numFmtId="0" fontId="33" fillId="2" borderId="20" xfId="0" applyFont="1" applyFill="1" applyBorder="1" applyAlignment="1">
      <alignment vertical="center" wrapText="1"/>
    </xf>
    <xf numFmtId="179" fontId="6" fillId="0" borderId="5" xfId="0" applyNumberFormat="1" applyFont="1" applyFill="1" applyBorder="1" applyAlignment="1">
      <alignment horizontal="right" vertical="center"/>
    </xf>
    <xf numFmtId="179" fontId="1" fillId="0" borderId="21" xfId="0" applyNumberFormat="1" applyFont="1" applyFill="1" applyBorder="1" applyAlignment="1">
      <alignment horizontal="center"/>
    </xf>
    <xf numFmtId="181" fontId="6" fillId="0" borderId="3" xfId="0" applyNumberFormat="1" applyFont="1" applyFill="1" applyBorder="1" applyAlignment="1">
      <alignment horizontal="right" vertical="center"/>
    </xf>
    <xf numFmtId="181" fontId="7" fillId="0" borderId="3" xfId="0" applyNumberFormat="1" applyFont="1" applyFill="1" applyBorder="1" applyAlignment="1">
      <alignment horizontal="right" vertical="center"/>
    </xf>
    <xf numFmtId="181" fontId="42" fillId="0" borderId="3" xfId="0" applyNumberFormat="1" applyFont="1" applyFill="1" applyBorder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right" vertical="center"/>
    </xf>
    <xf numFmtId="0" fontId="47" fillId="0" borderId="1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179" fontId="42" fillId="0" borderId="17" xfId="0" applyNumberFormat="1" applyFont="1" applyFill="1" applyBorder="1" applyAlignment="1">
      <alignment vertical="center"/>
    </xf>
    <xf numFmtId="0" fontId="44" fillId="0" borderId="16" xfId="0" applyFont="1" applyBorder="1" applyAlignment="1">
      <alignment horizontal="left" vertical="center" wrapText="1"/>
    </xf>
    <xf numFmtId="0" fontId="42" fillId="0" borderId="3" xfId="0" applyFont="1" applyFill="1" applyBorder="1" applyAlignment="1">
      <alignment horizontal="right" vertical="center"/>
    </xf>
    <xf numFmtId="0" fontId="42" fillId="0" borderId="3" xfId="0" applyFont="1" applyBorder="1" applyAlignment="1">
      <alignment horizontal="right" vertical="center"/>
    </xf>
    <xf numFmtId="179" fontId="42" fillId="0" borderId="17" xfId="0" applyNumberFormat="1" applyFont="1" applyFill="1" applyBorder="1" applyAlignment="1">
      <alignment vertical="center" wrapText="1"/>
    </xf>
    <xf numFmtId="0" fontId="44" fillId="0" borderId="18" xfId="0" applyFont="1" applyBorder="1" applyAlignment="1">
      <alignment horizontal="left" vertical="center" wrapText="1"/>
    </xf>
    <xf numFmtId="0" fontId="42" fillId="0" borderId="19" xfId="0" applyFont="1" applyFill="1" applyBorder="1" applyAlignment="1">
      <alignment horizontal="right" vertical="center"/>
    </xf>
    <xf numFmtId="0" fontId="42" fillId="0" borderId="19" xfId="0" applyFont="1" applyBorder="1" applyAlignment="1">
      <alignment horizontal="right" vertical="center"/>
    </xf>
    <xf numFmtId="179" fontId="42" fillId="0" borderId="20" xfId="0" applyNumberFormat="1" applyFont="1" applyFill="1" applyBorder="1" applyAlignment="1">
      <alignment vertical="center"/>
    </xf>
    <xf numFmtId="0" fontId="4" fillId="0" borderId="1" xfId="9" applyFont="1" applyFill="1" applyBorder="1" applyAlignment="1">
      <alignment horizontal="center" vertical="center" wrapText="1"/>
    </xf>
    <xf numFmtId="176" fontId="7" fillId="0" borderId="11" xfId="4" applyNumberFormat="1" applyFont="1" applyFill="1" applyBorder="1" applyAlignment="1">
      <alignment horizontal="center" vertical="center" wrapText="1"/>
    </xf>
    <xf numFmtId="0" fontId="7" fillId="0" borderId="11" xfId="9" applyFont="1" applyFill="1" applyBorder="1" applyAlignment="1">
      <alignment horizontal="center" vertical="center" wrapText="1"/>
    </xf>
    <xf numFmtId="179" fontId="7" fillId="0" borderId="13" xfId="9" applyNumberFormat="1" applyFont="1" applyFill="1" applyBorder="1" applyAlignment="1">
      <alignment horizontal="center" vertical="center" wrapText="1"/>
    </xf>
    <xf numFmtId="49" fontId="5" fillId="0" borderId="14" xfId="3" applyNumberFormat="1" applyFont="1" applyFill="1" applyBorder="1" applyAlignment="1">
      <alignment horizontal="left" vertical="center" wrapText="1"/>
    </xf>
    <xf numFmtId="179" fontId="6" fillId="0" borderId="22" xfId="9" applyNumberFormat="1" applyFont="1" applyFill="1" applyBorder="1" applyAlignment="1">
      <alignment horizontal="right" vertical="center" wrapText="1"/>
    </xf>
    <xf numFmtId="49" fontId="3" fillId="0" borderId="14" xfId="3" applyNumberFormat="1" applyFont="1" applyFill="1" applyBorder="1" applyAlignment="1">
      <alignment horizontal="left" vertical="center" wrapText="1" indent="1"/>
    </xf>
    <xf numFmtId="179" fontId="0" fillId="0" borderId="22" xfId="9" applyNumberFormat="1" applyFont="1" applyFill="1" applyBorder="1" applyAlignment="1">
      <alignment horizontal="right" vertical="center" wrapText="1"/>
    </xf>
    <xf numFmtId="0" fontId="5" fillId="0" borderId="23" xfId="9" applyFont="1" applyFill="1" applyBorder="1" applyAlignment="1">
      <alignment horizontal="center" vertical="center" wrapText="1"/>
    </xf>
    <xf numFmtId="176" fontId="6" fillId="0" borderId="24" xfId="4" applyNumberFormat="1" applyFont="1" applyFill="1" applyBorder="1" applyAlignment="1">
      <alignment horizontal="right" vertical="center" wrapText="1"/>
    </xf>
    <xf numFmtId="179" fontId="6" fillId="0" borderId="25" xfId="9" applyNumberFormat="1" applyFont="1" applyFill="1" applyBorder="1" applyAlignment="1">
      <alignment horizontal="right" vertical="center" wrapText="1"/>
    </xf>
    <xf numFmtId="0" fontId="42" fillId="0" borderId="0" xfId="14" applyFont="1" applyAlignment="1">
      <alignment horizontal="center" vertical="center"/>
    </xf>
    <xf numFmtId="0" fontId="62" fillId="0" borderId="0" xfId="15" applyFont="1" applyBorder="1" applyAlignment="1">
      <alignment horizontal="right" vertical="center"/>
    </xf>
    <xf numFmtId="0" fontId="26" fillId="0" borderId="3" xfId="14" applyFont="1" applyBorder="1" applyAlignment="1">
      <alignment horizontal="center" vertical="center" wrapText="1"/>
    </xf>
    <xf numFmtId="0" fontId="63" fillId="0" borderId="3" xfId="15" applyFont="1" applyBorder="1" applyAlignment="1">
      <alignment horizontal="center" vertical="center"/>
    </xf>
    <xf numFmtId="0" fontId="26" fillId="0" borderId="3" xfId="14" applyFont="1" applyBorder="1">
      <alignment vertical="center"/>
    </xf>
    <xf numFmtId="0" fontId="24" fillId="0" borderId="3" xfId="14" applyFont="1" applyBorder="1">
      <alignment vertical="center"/>
    </xf>
    <xf numFmtId="0" fontId="24" fillId="0" borderId="3" xfId="14" applyFont="1" applyBorder="1" applyAlignment="1">
      <alignment horizontal="left" vertical="center" indent="1"/>
    </xf>
    <xf numFmtId="0" fontId="24" fillId="3" borderId="3" xfId="14" applyFont="1" applyFill="1" applyBorder="1" applyAlignment="1">
      <alignment horizontal="left" vertical="center" indent="1"/>
    </xf>
    <xf numFmtId="0" fontId="24" fillId="0" borderId="3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16" applyFont="1" applyBorder="1" applyAlignment="1">
      <alignment horizontal="center" vertical="center"/>
    </xf>
    <xf numFmtId="0" fontId="11" fillId="0" borderId="0" xfId="16" applyFont="1" applyBorder="1" applyAlignment="1">
      <alignment horizontal="right" vertical="center"/>
    </xf>
    <xf numFmtId="0" fontId="19" fillId="0" borderId="3" xfId="16" applyFont="1" applyBorder="1" applyAlignment="1">
      <alignment horizontal="center" vertical="center"/>
    </xf>
    <xf numFmtId="0" fontId="11" fillId="0" borderId="3" xfId="16" applyFont="1" applyBorder="1" applyAlignment="1">
      <alignment horizontal="left" vertical="center"/>
    </xf>
    <xf numFmtId="0" fontId="11" fillId="0" borderId="3" xfId="16" applyFont="1" applyBorder="1" applyAlignment="1">
      <alignment vertical="center"/>
    </xf>
    <xf numFmtId="0" fontId="19" fillId="0" borderId="3" xfId="16" applyFont="1" applyBorder="1" applyAlignment="1">
      <alignment vertical="center"/>
    </xf>
    <xf numFmtId="0" fontId="26" fillId="0" borderId="3" xfId="17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24" fillId="0" borderId="7" xfId="18" applyFont="1" applyFill="1" applyBorder="1" applyAlignment="1">
      <alignment horizontal="center" vertical="center"/>
    </xf>
    <xf numFmtId="0" fontId="24" fillId="0" borderId="10" xfId="18" applyFont="1" applyFill="1" applyBorder="1" applyAlignment="1">
      <alignment horizontal="center" vertical="center"/>
    </xf>
    <xf numFmtId="177" fontId="24" fillId="0" borderId="10" xfId="0" applyNumberFormat="1" applyFont="1" applyBorder="1" applyAlignment="1">
      <alignment vertical="center"/>
    </xf>
    <xf numFmtId="0" fontId="24" fillId="0" borderId="7" xfId="18" applyFont="1" applyFill="1" applyBorder="1" applyAlignment="1">
      <alignment vertical="center"/>
    </xf>
    <xf numFmtId="0" fontId="24" fillId="0" borderId="7" xfId="18" applyFont="1" applyFill="1" applyBorder="1" applyAlignment="1">
      <alignment horizontal="left" vertical="center" wrapText="1"/>
    </xf>
    <xf numFmtId="0" fontId="24" fillId="0" borderId="10" xfId="18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46" fillId="0" borderId="6" xfId="4" applyFont="1" applyFill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179" fontId="46" fillId="0" borderId="2" xfId="0" applyNumberFormat="1" applyFont="1" applyBorder="1" applyAlignment="1">
      <alignment horizontal="center" vertical="center" wrapText="1"/>
    </xf>
    <xf numFmtId="179" fontId="42" fillId="3" borderId="1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50" fillId="0" borderId="0" xfId="15" applyFont="1" applyBorder="1">
      <alignment vertical="center"/>
    </xf>
    <xf numFmtId="0" fontId="45" fillId="0" borderId="0" xfId="15" applyFont="1" applyBorder="1" applyAlignment="1">
      <alignment vertical="center"/>
    </xf>
    <xf numFmtId="179" fontId="50" fillId="0" borderId="0" xfId="15" applyNumberFormat="1" applyFont="1" applyBorder="1" applyAlignment="1">
      <alignment horizontal="right" vertical="center"/>
    </xf>
    <xf numFmtId="0" fontId="11" fillId="0" borderId="0" xfId="0" applyFont="1" applyBorder="1" applyAlignment="1"/>
    <xf numFmtId="0" fontId="67" fillId="0" borderId="1" xfId="15" applyFont="1" applyBorder="1" applyAlignment="1">
      <alignment horizontal="center" vertical="center"/>
    </xf>
    <xf numFmtId="0" fontId="67" fillId="0" borderId="16" xfId="15" applyFont="1" applyBorder="1" applyAlignment="1">
      <alignment horizontal="left" vertical="center"/>
    </xf>
    <xf numFmtId="0" fontId="67" fillId="0" borderId="3" xfId="15" applyFont="1" applyBorder="1" applyAlignment="1">
      <alignment horizontal="right" vertical="center"/>
    </xf>
    <xf numFmtId="179" fontId="46" fillId="0" borderId="17" xfId="0" applyNumberFormat="1" applyFont="1" applyBorder="1" applyAlignment="1">
      <alignment horizontal="center" vertical="center" wrapText="1"/>
    </xf>
    <xf numFmtId="0" fontId="45" fillId="0" borderId="16" xfId="15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3" fontId="42" fillId="0" borderId="16" xfId="19" applyNumberFormat="1" applyFont="1" applyFill="1" applyBorder="1" applyAlignment="1" applyProtection="1">
      <alignment vertical="center"/>
    </xf>
    <xf numFmtId="0" fontId="45" fillId="3" borderId="3" xfId="15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5" fillId="3" borderId="3" xfId="15" applyFont="1" applyFill="1" applyBorder="1">
      <alignment vertical="center"/>
    </xf>
    <xf numFmtId="176" fontId="42" fillId="3" borderId="3" xfId="0" applyNumberFormat="1" applyFont="1" applyFill="1" applyBorder="1" applyAlignment="1">
      <alignment horizontal="right" vertical="center" wrapText="1"/>
    </xf>
    <xf numFmtId="0" fontId="42" fillId="0" borderId="16" xfId="0" applyFont="1" applyFill="1" applyBorder="1" applyAlignment="1">
      <alignment horizontal="left" vertical="center" indent="1"/>
    </xf>
    <xf numFmtId="0" fontId="67" fillId="0" borderId="16" xfId="15" applyFont="1" applyBorder="1" applyAlignment="1">
      <alignment horizontal="center" vertical="center"/>
    </xf>
    <xf numFmtId="0" fontId="67" fillId="0" borderId="16" xfId="15" applyFont="1" applyBorder="1">
      <alignment vertical="center"/>
    </xf>
    <xf numFmtId="0" fontId="45" fillId="0" borderId="3" xfId="15" applyFont="1" applyBorder="1">
      <alignment vertical="center"/>
    </xf>
    <xf numFmtId="179" fontId="42" fillId="0" borderId="17" xfId="0" applyNumberFormat="1" applyFont="1" applyBorder="1" applyAlignment="1">
      <alignment horizontal="center" vertical="center" wrapText="1"/>
    </xf>
    <xf numFmtId="0" fontId="67" fillId="0" borderId="3" xfId="15" applyFont="1" applyBorder="1">
      <alignment vertical="center"/>
    </xf>
    <xf numFmtId="0" fontId="45" fillId="0" borderId="16" xfId="15" applyFont="1" applyBorder="1">
      <alignment vertical="center"/>
    </xf>
    <xf numFmtId="0" fontId="67" fillId="0" borderId="18" xfId="15" applyFont="1" applyBorder="1" applyAlignment="1">
      <alignment horizontal="center" vertical="center"/>
    </xf>
    <xf numFmtId="0" fontId="67" fillId="0" borderId="19" xfId="15" applyFont="1" applyBorder="1" applyAlignment="1">
      <alignment horizontal="right" vertical="center"/>
    </xf>
    <xf numFmtId="179" fontId="46" fillId="0" borderId="20" xfId="0" applyNumberFormat="1" applyFont="1" applyBorder="1" applyAlignment="1">
      <alignment horizontal="center" vertical="center" wrapText="1"/>
    </xf>
    <xf numFmtId="176" fontId="42" fillId="3" borderId="3" xfId="4" applyNumberFormat="1" applyFont="1" applyFill="1" applyBorder="1" applyAlignment="1">
      <alignment horizontal="right" vertical="center" wrapText="1"/>
    </xf>
    <xf numFmtId="0" fontId="68" fillId="0" borderId="3" xfId="15" applyFont="1" applyBorder="1" applyAlignment="1">
      <alignment horizontal="left" vertical="center"/>
    </xf>
    <xf numFmtId="0" fontId="62" fillId="0" borderId="0" xfId="15" applyFont="1" applyBorder="1">
      <alignment vertical="center"/>
    </xf>
    <xf numFmtId="0" fontId="44" fillId="0" borderId="0" xfId="15" applyFont="1" applyBorder="1" applyAlignment="1">
      <alignment vertical="center"/>
    </xf>
    <xf numFmtId="179" fontId="44" fillId="0" borderId="0" xfId="15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70" fillId="0" borderId="1" xfId="15" applyFont="1" applyBorder="1" applyAlignment="1">
      <alignment horizontal="center" vertical="center" wrapText="1"/>
    </xf>
    <xf numFmtId="0" fontId="70" fillId="0" borderId="6" xfId="15" applyFont="1" applyBorder="1" applyAlignment="1">
      <alignment horizontal="center" vertical="center" wrapText="1"/>
    </xf>
    <xf numFmtId="180" fontId="46" fillId="0" borderId="6" xfId="0" applyNumberFormat="1" applyFont="1" applyBorder="1" applyAlignment="1">
      <alignment horizontal="center" vertical="center" wrapText="1"/>
    </xf>
    <xf numFmtId="179" fontId="71" fillId="0" borderId="2" xfId="0" applyNumberFormat="1" applyFont="1" applyBorder="1" applyAlignment="1">
      <alignment horizontal="center" vertical="center" wrapText="1"/>
    </xf>
    <xf numFmtId="0" fontId="72" fillId="0" borderId="16" xfId="15" applyFont="1" applyBorder="1">
      <alignment vertical="center"/>
    </xf>
    <xf numFmtId="0" fontId="72" fillId="0" borderId="3" xfId="15" applyFont="1" applyBorder="1">
      <alignment vertical="center"/>
    </xf>
    <xf numFmtId="179" fontId="72" fillId="0" borderId="17" xfId="15" applyNumberFormat="1" applyFont="1" applyBorder="1">
      <alignment vertical="center"/>
    </xf>
    <xf numFmtId="0" fontId="72" fillId="3" borderId="3" xfId="15" applyFont="1" applyFill="1" applyBorder="1">
      <alignment vertical="center"/>
    </xf>
    <xf numFmtId="176" fontId="42" fillId="0" borderId="3" xfId="0" applyNumberFormat="1" applyFont="1" applyFill="1" applyBorder="1" applyAlignment="1">
      <alignment horizontal="right" vertical="center" wrapText="1"/>
    </xf>
    <xf numFmtId="176" fontId="42" fillId="0" borderId="3" xfId="0" applyNumberFormat="1" applyFont="1" applyBorder="1" applyAlignment="1">
      <alignment horizontal="right" vertical="center" wrapText="1"/>
    </xf>
    <xf numFmtId="0" fontId="70" fillId="0" borderId="16" xfId="15" applyFont="1" applyBorder="1" applyAlignment="1">
      <alignment horizontal="center" vertical="center"/>
    </xf>
    <xf numFmtId="0" fontId="70" fillId="0" borderId="3" xfId="15" applyFont="1" applyBorder="1">
      <alignment vertical="center"/>
    </xf>
    <xf numFmtId="179" fontId="70" fillId="0" borderId="17" xfId="15" applyNumberFormat="1" applyFont="1" applyBorder="1">
      <alignment vertical="center"/>
    </xf>
    <xf numFmtId="0" fontId="13" fillId="0" borderId="0" xfId="0" applyFont="1" applyBorder="1" applyAlignment="1"/>
    <xf numFmtId="0" fontId="70" fillId="0" borderId="16" xfId="15" applyFont="1" applyBorder="1">
      <alignment vertical="center"/>
    </xf>
    <xf numFmtId="0" fontId="72" fillId="0" borderId="16" xfId="15" applyFont="1" applyBorder="1" applyAlignment="1">
      <alignment horizontal="left" vertical="center" indent="2"/>
    </xf>
    <xf numFmtId="0" fontId="70" fillId="0" borderId="18" xfId="15" applyFont="1" applyBorder="1" applyAlignment="1">
      <alignment horizontal="center" vertical="center"/>
    </xf>
    <xf numFmtId="0" fontId="70" fillId="0" borderId="19" xfId="15" applyFont="1" applyBorder="1">
      <alignment vertical="center"/>
    </xf>
    <xf numFmtId="179" fontId="70" fillId="0" borderId="20" xfId="15" applyNumberFormat="1" applyFont="1" applyBorder="1">
      <alignment vertical="center"/>
    </xf>
    <xf numFmtId="0" fontId="8" fillId="0" borderId="0" xfId="0" applyFont="1" applyAlignment="1">
      <alignment vertical="center"/>
    </xf>
    <xf numFmtId="0" fontId="74" fillId="0" borderId="0" xfId="15" applyFont="1" applyBorder="1">
      <alignment vertical="center"/>
    </xf>
    <xf numFmtId="0" fontId="74" fillId="0" borderId="0" xfId="15" applyFont="1" applyFill="1" applyAlignment="1">
      <alignment horizontal="center" vertical="center"/>
    </xf>
    <xf numFmtId="0" fontId="75" fillId="0" borderId="3" xfId="15" applyFont="1" applyFill="1" applyBorder="1" applyAlignment="1">
      <alignment horizontal="center" vertical="center"/>
    </xf>
    <xf numFmtId="0" fontId="76" fillId="0" borderId="8" xfId="15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74" fillId="0" borderId="7" xfId="15" applyFont="1" applyFill="1" applyBorder="1">
      <alignment vertical="center"/>
    </xf>
    <xf numFmtId="0" fontId="74" fillId="0" borderId="10" xfId="15" applyFont="1" applyFill="1" applyBorder="1">
      <alignment vertical="center"/>
    </xf>
    <xf numFmtId="0" fontId="0" fillId="0" borderId="10" xfId="0" applyFont="1" applyBorder="1" applyAlignment="1">
      <alignment vertical="center"/>
    </xf>
    <xf numFmtId="0" fontId="27" fillId="0" borderId="10" xfId="15" applyFont="1" applyFill="1" applyBorder="1">
      <alignment vertical="center"/>
    </xf>
    <xf numFmtId="0" fontId="76" fillId="0" borderId="7" xfId="15" applyFont="1" applyFill="1" applyBorder="1" applyAlignment="1">
      <alignment horizontal="center" vertical="center"/>
    </xf>
    <xf numFmtId="0" fontId="76" fillId="0" borderId="10" xfId="15" applyFont="1" applyFill="1" applyBorder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179" fontId="44" fillId="0" borderId="0" xfId="15" applyNumberFormat="1" applyFont="1" applyBorder="1" applyAlignment="1">
      <alignment horizontal="center" vertical="center"/>
    </xf>
    <xf numFmtId="0" fontId="63" fillId="0" borderId="3" xfId="15" applyFont="1" applyBorder="1" applyAlignment="1">
      <alignment horizontal="center" vertical="center" wrapText="1"/>
    </xf>
    <xf numFmtId="0" fontId="78" fillId="0" borderId="3" xfId="0" applyFont="1" applyBorder="1" applyAlignment="1">
      <alignment horizontal="center" vertical="center" wrapText="1"/>
    </xf>
    <xf numFmtId="179" fontId="78" fillId="0" borderId="3" xfId="0" applyNumberFormat="1" applyFont="1" applyBorder="1" applyAlignment="1">
      <alignment horizontal="center" vertical="center" wrapText="1"/>
    </xf>
    <xf numFmtId="0" fontId="68" fillId="0" borderId="3" xfId="15" applyFont="1" applyBorder="1">
      <alignment vertical="center"/>
    </xf>
    <xf numFmtId="179" fontId="68" fillId="0" borderId="3" xfId="15" applyNumberFormat="1" applyFont="1" applyBorder="1">
      <alignment vertical="center"/>
    </xf>
    <xf numFmtId="0" fontId="11" fillId="0" borderId="3" xfId="0" applyFont="1" applyBorder="1" applyAlignment="1">
      <alignment vertical="center"/>
    </xf>
    <xf numFmtId="179" fontId="11" fillId="0" borderId="3" xfId="0" applyNumberFormat="1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70" fillId="0" borderId="3" xfId="15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179" fontId="63" fillId="0" borderId="3" xfId="15" applyNumberFormat="1" applyFont="1" applyBorder="1">
      <alignment vertical="center"/>
    </xf>
    <xf numFmtId="0" fontId="0" fillId="0" borderId="0" xfId="0" applyFill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62" fillId="0" borderId="0" xfId="15" applyFont="1" applyFill="1" applyBorder="1">
      <alignment vertical="center"/>
    </xf>
    <xf numFmtId="0" fontId="44" fillId="0" borderId="0" xfId="15" applyFont="1" applyFill="1" applyBorder="1" applyAlignment="1">
      <alignment vertical="center"/>
    </xf>
    <xf numFmtId="179" fontId="44" fillId="0" borderId="0" xfId="15" applyNumberFormat="1" applyFont="1" applyFill="1" applyBorder="1" applyAlignment="1">
      <alignment horizontal="right" vertical="center"/>
    </xf>
    <xf numFmtId="0" fontId="63" fillId="0" borderId="3" xfId="15" applyFont="1" applyFill="1" applyBorder="1" applyAlignment="1">
      <alignment horizontal="center" vertical="center" wrapText="1"/>
    </xf>
    <xf numFmtId="0" fontId="78" fillId="0" borderId="3" xfId="0" applyFont="1" applyFill="1" applyBorder="1" applyAlignment="1">
      <alignment horizontal="center" vertical="center" wrapText="1"/>
    </xf>
    <xf numFmtId="179" fontId="78" fillId="0" borderId="3" xfId="0" applyNumberFormat="1" applyFont="1" applyFill="1" applyBorder="1" applyAlignment="1">
      <alignment horizontal="center" vertical="center" wrapText="1"/>
    </xf>
    <xf numFmtId="0" fontId="68" fillId="0" borderId="3" xfId="15" applyFont="1" applyFill="1" applyBorder="1">
      <alignment vertical="center"/>
    </xf>
    <xf numFmtId="179" fontId="68" fillId="0" borderId="3" xfId="15" applyNumberFormat="1" applyFont="1" applyFill="1" applyBorder="1">
      <alignment vertical="center"/>
    </xf>
    <xf numFmtId="0" fontId="68" fillId="0" borderId="3" xfId="15" applyFont="1" applyFill="1" applyBorder="1" applyAlignment="1">
      <alignment vertical="center"/>
    </xf>
    <xf numFmtId="0" fontId="68" fillId="0" borderId="3" xfId="15" applyFont="1" applyFill="1" applyBorder="1" applyAlignment="1">
      <alignment horizontal="left" vertical="center" indent="2"/>
    </xf>
    <xf numFmtId="0" fontId="63" fillId="0" borderId="3" xfId="15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179" fontId="11" fillId="0" borderId="3" xfId="0" applyNumberFormat="1" applyFont="1" applyFill="1" applyBorder="1" applyAlignment="1">
      <alignment vertical="center"/>
    </xf>
    <xf numFmtId="49" fontId="81" fillId="0" borderId="3" xfId="20" applyNumberFormat="1" applyFont="1" applyBorder="1"/>
    <xf numFmtId="0" fontId="63" fillId="0" borderId="3" xfId="15" applyFont="1" applyBorder="1">
      <alignment vertical="center"/>
    </xf>
    <xf numFmtId="49" fontId="81" fillId="0" borderId="3" xfId="20" applyNumberFormat="1" applyFont="1" applyBorder="1" applyAlignment="1">
      <alignment horizontal="left" indent="2"/>
    </xf>
    <xf numFmtId="0" fontId="26" fillId="0" borderId="3" xfId="0" applyFont="1" applyBorder="1" applyAlignment="1">
      <alignment vertical="center"/>
    </xf>
    <xf numFmtId="179" fontId="26" fillId="0" borderId="3" xfId="0" applyNumberFormat="1" applyFont="1" applyBorder="1" applyAlignment="1">
      <alignment vertical="center"/>
    </xf>
    <xf numFmtId="49" fontId="81" fillId="0" borderId="3" xfId="20" applyNumberFormat="1" applyFont="1" applyBorder="1" applyAlignment="1"/>
    <xf numFmtId="179" fontId="24" fillId="0" borderId="3" xfId="0" applyNumberFormat="1" applyFont="1" applyBorder="1" applyAlignment="1">
      <alignment vertical="center"/>
    </xf>
    <xf numFmtId="0" fontId="18" fillId="0" borderId="0" xfId="21" applyFont="1" applyFill="1" applyAlignment="1"/>
    <xf numFmtId="0" fontId="82" fillId="0" borderId="0" xfId="22" applyFont="1" applyFill="1">
      <alignment vertical="center"/>
    </xf>
    <xf numFmtId="0" fontId="18" fillId="0" borderId="0" xfId="22" applyFont="1" applyFill="1">
      <alignment vertical="center"/>
    </xf>
    <xf numFmtId="182" fontId="18" fillId="0" borderId="0" xfId="22" applyNumberFormat="1" applyFont="1" applyFill="1" applyAlignment="1">
      <alignment horizontal="right" vertical="center"/>
    </xf>
    <xf numFmtId="182" fontId="26" fillId="0" borderId="8" xfId="22" applyNumberFormat="1" applyFont="1" applyFill="1" applyBorder="1" applyAlignment="1">
      <alignment horizontal="center" vertical="center" wrapText="1"/>
    </xf>
    <xf numFmtId="0" fontId="26" fillId="0" borderId="8" xfId="21" applyFont="1" applyFill="1" applyBorder="1" applyAlignment="1">
      <alignment horizontal="center" vertical="center" wrapText="1"/>
    </xf>
    <xf numFmtId="0" fontId="40" fillId="3" borderId="7" xfId="21" applyFont="1" applyFill="1" applyBorder="1" applyAlignment="1">
      <alignment horizontal="left" vertical="center" wrapText="1"/>
    </xf>
    <xf numFmtId="183" fontId="74" fillId="0" borderId="10" xfId="21" applyNumberFormat="1" applyFont="1" applyFill="1" applyBorder="1" applyAlignment="1">
      <alignment vertical="center" wrapText="1"/>
    </xf>
    <xf numFmtId="184" fontId="24" fillId="0" borderId="10" xfId="23" applyNumberFormat="1" applyFont="1" applyFill="1" applyBorder="1" applyAlignment="1">
      <alignment vertical="center" wrapText="1"/>
    </xf>
    <xf numFmtId="0" fontId="24" fillId="0" borderId="10" xfId="21" applyFont="1" applyFill="1" applyBorder="1">
      <alignment vertical="center"/>
    </xf>
    <xf numFmtId="179" fontId="24" fillId="0" borderId="10" xfId="21" applyNumberFormat="1" applyFont="1" applyFill="1" applyBorder="1">
      <alignment vertical="center"/>
    </xf>
    <xf numFmtId="0" fontId="83" fillId="0" borderId="3" xfId="21" applyNumberFormat="1" applyFont="1" applyFill="1" applyBorder="1" applyAlignment="1" applyProtection="1">
      <alignment horizontal="center" vertical="center" wrapText="1"/>
    </xf>
    <xf numFmtId="0" fontId="19" fillId="0" borderId="3" xfId="22" applyFont="1" applyBorder="1">
      <alignment vertical="center"/>
    </xf>
    <xf numFmtId="179" fontId="19" fillId="0" borderId="3" xfId="22" applyNumberFormat="1" applyFont="1" applyBorder="1">
      <alignment vertical="center"/>
    </xf>
    <xf numFmtId="0" fontId="46" fillId="0" borderId="0" xfId="22" applyFont="1">
      <alignment vertical="center"/>
    </xf>
    <xf numFmtId="182" fontId="26" fillId="0" borderId="3" xfId="22" applyNumberFormat="1" applyFont="1" applyFill="1" applyBorder="1" applyAlignment="1">
      <alignment horizontal="center" vertical="center" wrapText="1"/>
    </xf>
    <xf numFmtId="0" fontId="74" fillId="0" borderId="7" xfId="21" applyFont="1" applyFill="1" applyBorder="1" applyAlignment="1">
      <alignment horizontal="left" vertical="center" wrapText="1"/>
    </xf>
    <xf numFmtId="0" fontId="19" fillId="0" borderId="3" xfId="22" applyFont="1" applyBorder="1" applyAlignment="1">
      <alignment horizontal="center" vertical="center"/>
    </xf>
    <xf numFmtId="185" fontId="19" fillId="0" borderId="3" xfId="22" applyNumberFormat="1" applyFont="1" applyBorder="1">
      <alignment vertical="center"/>
    </xf>
    <xf numFmtId="179" fontId="19" fillId="0" borderId="3" xfId="24" applyNumberFormat="1" applyFont="1" applyBorder="1" applyAlignment="1">
      <alignment vertical="center"/>
    </xf>
    <xf numFmtId="0" fontId="19" fillId="0" borderId="0" xfId="22" applyFont="1">
      <alignment vertical="center"/>
    </xf>
    <xf numFmtId="0" fontId="76" fillId="0" borderId="7" xfId="21" applyFont="1" applyFill="1" applyBorder="1" applyAlignment="1">
      <alignment horizontal="left" vertical="center" wrapText="1"/>
    </xf>
    <xf numFmtId="49" fontId="74" fillId="0" borderId="7" xfId="25" applyNumberFormat="1" applyFont="1" applyFill="1" applyBorder="1" applyAlignment="1">
      <alignment vertical="center"/>
    </xf>
    <xf numFmtId="49" fontId="74" fillId="4" borderId="7" xfId="25" applyNumberFormat="1" applyFont="1" applyFill="1" applyBorder="1" applyAlignment="1">
      <alignment vertical="center"/>
    </xf>
    <xf numFmtId="49" fontId="74" fillId="0" borderId="7" xfId="26" applyNumberFormat="1" applyFont="1" applyFill="1" applyBorder="1" applyAlignment="1">
      <alignment vertical="center"/>
    </xf>
    <xf numFmtId="0" fontId="76" fillId="0" borderId="9" xfId="21" applyFont="1" applyFill="1" applyBorder="1" applyAlignment="1">
      <alignment horizontal="left" vertical="center" wrapText="1"/>
    </xf>
    <xf numFmtId="0" fontId="24" fillId="0" borderId="12" xfId="21" applyFont="1" applyFill="1" applyBorder="1">
      <alignment vertical="center"/>
    </xf>
    <xf numFmtId="49" fontId="74" fillId="0" borderId="3" xfId="25" applyNumberFormat="1" applyFont="1" applyFill="1" applyBorder="1" applyAlignment="1">
      <alignment vertical="center"/>
    </xf>
    <xf numFmtId="0" fontId="24" fillId="0" borderId="3" xfId="21" applyFont="1" applyFill="1" applyBorder="1">
      <alignment vertical="center"/>
    </xf>
    <xf numFmtId="179" fontId="24" fillId="0" borderId="3" xfId="21" applyNumberFormat="1" applyFont="1" applyFill="1" applyBorder="1">
      <alignment vertical="center"/>
    </xf>
    <xf numFmtId="49" fontId="74" fillId="4" borderId="3" xfId="25" applyNumberFormat="1" applyFont="1" applyFill="1" applyBorder="1" applyAlignment="1">
      <alignment vertical="center"/>
    </xf>
    <xf numFmtId="49" fontId="74" fillId="0" borderId="3" xfId="27" applyNumberFormat="1" applyFont="1" applyFill="1" applyBorder="1" applyAlignment="1">
      <alignment vertical="center"/>
    </xf>
    <xf numFmtId="49" fontId="74" fillId="0" borderId="3" xfId="26" applyNumberFormat="1" applyFont="1" applyFill="1" applyBorder="1" applyAlignment="1">
      <alignment vertical="center"/>
    </xf>
    <xf numFmtId="0" fontId="18" fillId="0" borderId="0" xfId="28" applyFont="1" applyFill="1" applyAlignment="1"/>
    <xf numFmtId="0" fontId="24" fillId="0" borderId="0" xfId="28" applyFont="1" applyFill="1" applyAlignment="1"/>
    <xf numFmtId="0" fontId="87" fillId="0" borderId="0" xfId="28" applyFont="1" applyFill="1" applyAlignment="1">
      <alignment horizontal="left" vertical="center"/>
    </xf>
    <xf numFmtId="0" fontId="74" fillId="0" borderId="0" xfId="28" applyFont="1" applyFill="1" applyAlignment="1">
      <alignment horizontal="right" vertical="center"/>
    </xf>
    <xf numFmtId="0" fontId="76" fillId="0" borderId="8" xfId="28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 applyProtection="1">
      <alignment horizontal="right" vertical="center"/>
    </xf>
    <xf numFmtId="0" fontId="76" fillId="3" borderId="10" xfId="28" applyFont="1" applyFill="1" applyBorder="1" applyAlignment="1">
      <alignment horizontal="center" vertical="center"/>
    </xf>
    <xf numFmtId="0" fontId="76" fillId="3" borderId="10" xfId="28" applyNumberFormat="1" applyFont="1" applyFill="1" applyBorder="1" applyAlignment="1">
      <alignment horizontal="center" vertical="center"/>
    </xf>
    <xf numFmtId="0" fontId="24" fillId="0" borderId="0" xfId="28" applyFont="1" applyBorder="1" applyAlignment="1"/>
    <xf numFmtId="0" fontId="74" fillId="0" borderId="26" xfId="28" applyFont="1" applyFill="1" applyBorder="1" applyAlignment="1">
      <alignment horizontal="left" vertical="center"/>
    </xf>
    <xf numFmtId="0" fontId="74" fillId="0" borderId="8" xfId="28" applyFont="1" applyFill="1" applyBorder="1" applyAlignment="1">
      <alignment horizontal="left" vertical="center"/>
    </xf>
    <xf numFmtId="0" fontId="0" fillId="0" borderId="0" xfId="13" applyFont="1" applyAlignment="1">
      <alignment horizontal="left" vertical="center"/>
    </xf>
    <xf numFmtId="0" fontId="48" fillId="0" borderId="0" xfId="13" applyFont="1" applyAlignment="1">
      <alignment horizontal="center" vertical="top"/>
    </xf>
    <xf numFmtId="0" fontId="46" fillId="0" borderId="0" xfId="13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14" fillId="0" borderId="0" xfId="6" applyFont="1" applyFill="1" applyAlignment="1">
      <alignment horizontal="center" vertical="center" shrinkToFit="1"/>
    </xf>
    <xf numFmtId="0" fontId="58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14" applyFont="1" applyAlignment="1">
      <alignment horizontal="center" vertical="center"/>
    </xf>
    <xf numFmtId="0" fontId="64" fillId="0" borderId="15" xfId="0" applyFont="1" applyBorder="1" applyAlignment="1">
      <alignment horizontal="left" vertical="center" wrapText="1"/>
    </xf>
    <xf numFmtId="0" fontId="34" fillId="0" borderId="0" xfId="14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right" vertical="center"/>
    </xf>
    <xf numFmtId="0" fontId="66" fillId="4" borderId="0" xfId="0" applyFont="1" applyFill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69" fillId="0" borderId="0" xfId="15" applyFont="1" applyAlignment="1">
      <alignment horizontal="center" vertical="center"/>
    </xf>
    <xf numFmtId="0" fontId="73" fillId="0" borderId="0" xfId="15" applyFont="1" applyBorder="1" applyAlignment="1">
      <alignment horizontal="center" vertical="center"/>
    </xf>
    <xf numFmtId="0" fontId="77" fillId="0" borderId="15" xfId="0" applyFont="1" applyBorder="1" applyAlignment="1">
      <alignment horizontal="left" vertical="center" wrapText="1"/>
    </xf>
    <xf numFmtId="0" fontId="79" fillId="0" borderId="0" xfId="15" applyFont="1" applyAlignment="1">
      <alignment horizontal="center" vertical="center"/>
    </xf>
    <xf numFmtId="0" fontId="79" fillId="0" borderId="0" xfId="15" applyFont="1" applyFill="1" applyAlignment="1">
      <alignment horizontal="center" vertical="center"/>
    </xf>
    <xf numFmtId="0" fontId="73" fillId="0" borderId="0" xfId="21" applyFont="1" applyBorder="1" applyAlignment="1">
      <alignment horizontal="center" vertical="center"/>
    </xf>
    <xf numFmtId="0" fontId="84" fillId="0" borderId="0" xfId="21" applyFont="1" applyBorder="1" applyAlignment="1">
      <alignment horizontal="center" vertical="center"/>
    </xf>
    <xf numFmtId="0" fontId="76" fillId="0" borderId="26" xfId="28" applyFont="1" applyFill="1" applyBorder="1" applyAlignment="1">
      <alignment horizontal="center" vertical="center"/>
    </xf>
    <xf numFmtId="0" fontId="76" fillId="0" borderId="8" xfId="28" applyFont="1" applyFill="1" applyBorder="1" applyAlignment="1">
      <alignment horizontal="center" vertical="center"/>
    </xf>
    <xf numFmtId="0" fontId="74" fillId="0" borderId="26" xfId="28" applyFont="1" applyFill="1" applyBorder="1" applyAlignment="1">
      <alignment horizontal="left" vertical="center"/>
    </xf>
    <xf numFmtId="0" fontId="74" fillId="0" borderId="8" xfId="28" applyFont="1" applyFill="1" applyBorder="1" applyAlignment="1">
      <alignment horizontal="left" vertical="center"/>
    </xf>
    <xf numFmtId="0" fontId="66" fillId="0" borderId="15" xfId="28" applyFont="1" applyBorder="1" applyAlignment="1">
      <alignment horizontal="left" vertical="center" wrapText="1"/>
    </xf>
    <xf numFmtId="0" fontId="86" fillId="0" borderId="0" xfId="28" applyFont="1" applyBorder="1" applyAlignment="1">
      <alignment horizontal="center" vertical="center"/>
    </xf>
    <xf numFmtId="0" fontId="64" fillId="0" borderId="0" xfId="28" applyFont="1" applyBorder="1" applyAlignment="1">
      <alignment horizontal="left" vertical="center" wrapText="1"/>
    </xf>
  </cellXfs>
  <cellStyles count="29">
    <cellStyle name="?鹎%U龡&amp;H齲_x0001_C铣_x0014__x0007__x0001__x0001_" xfId="11"/>
    <cellStyle name="_ET_STYLE_NoName_00_" xfId="2"/>
    <cellStyle name="Normal" xfId="10"/>
    <cellStyle name="百分比 2" xfId="23"/>
    <cellStyle name="百分比 5" xfId="24"/>
    <cellStyle name="常规" xfId="0" builtinId="0"/>
    <cellStyle name="常规 10" xfId="15"/>
    <cellStyle name="常规 13" xfId="21"/>
    <cellStyle name="常规 14" xfId="9"/>
    <cellStyle name="常规 2" xfId="8"/>
    <cellStyle name="常规 2 2" xfId="5"/>
    <cellStyle name="常规 2 2 2 2_2015财政决算公开" xfId="28"/>
    <cellStyle name="常规 3" xfId="12"/>
    <cellStyle name="常规 33" xfId="16"/>
    <cellStyle name="常规 49" xfId="4"/>
    <cellStyle name="常规 5" xfId="7"/>
    <cellStyle name="常规 53" xfId="17"/>
    <cellStyle name="常规 54" xfId="18"/>
    <cellStyle name="常规 55" xfId="19"/>
    <cellStyle name="常规 59" xfId="25"/>
    <cellStyle name="常规 6" xfId="1"/>
    <cellStyle name="常规 65" xfId="26"/>
    <cellStyle name="常规 66" xfId="27"/>
    <cellStyle name="常规 71" xfId="20"/>
    <cellStyle name="常规 72" xfId="14"/>
    <cellStyle name="常规 76" xfId="3"/>
    <cellStyle name="常规_2004年预算报人大1.1" xfId="6"/>
    <cellStyle name="常规_2006年预算表" xfId="13"/>
    <cellStyle name="常规_2007年云南省向人大报送政府收支预算表格式编制过程表" xfId="22"/>
  </cellStyles>
  <dxfs count="1">
    <dxf>
      <font>
        <b val="0"/>
        <condense val="0"/>
        <extend val="0"/>
        <color indexed="1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y/2022&#24180;/&#21457;&#25991;/2022&#24180;&#39044;&#31639;&#32534;&#21046;/2022&#24180;&#25919;&#24220;&#39044;&#31639;&#20844;&#24320;/&#20154;&#22823;&#20250;&#65288;&#36130;&#25919;&#23616;&#65289;/2021-2022&#24180;&#25910;&#25903;&#39044;&#31639;&#34920;12.17&#65288;&#23450;&#3129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封面"/>
      <sheetName val="总目录"/>
      <sheetName val="公共预算封面"/>
      <sheetName val="公共预算目录"/>
      <sheetName val="表一2021年收入预算（分单位）"/>
      <sheetName val="表二2021年公共预算支出表"/>
      <sheetName val="表三2021年公共预算经济分类执行情况"/>
      <sheetName val="表四2022年收入预算"/>
      <sheetName val="表五2022年预算支出情况（项级）"/>
      <sheetName val="表六2021年一般公共预算经济分类支出表"/>
      <sheetName val="表七基本支出经济分类"/>
      <sheetName val="表八三保支出预算情况表"/>
      <sheetName val="表九三保支出预算财力安排情况表"/>
      <sheetName val="政府性基金预算封面"/>
      <sheetName val="基金目录"/>
      <sheetName val="表一2021年基金收入预算"/>
      <sheetName val="表二2021年基金支出预算"/>
      <sheetName val="表三2022年基金收入预算"/>
      <sheetName val="表四2022年基金支出预算"/>
      <sheetName val="2021国有资本经营预算封面"/>
      <sheetName val="2021国有资经营预算目录"/>
      <sheetName val="表一2022国有资本经营预算收支总表"/>
      <sheetName val="表二2022国有资本经营预算收入表"/>
      <sheetName val="表三2022国有资本经营预算支出表"/>
      <sheetName val="表四2022国有资本经营预算支出项目表"/>
      <sheetName val="表五2022年国有资本经营预算补充表"/>
      <sheetName val="社保基金封面"/>
      <sheetName val="社保基金目录"/>
      <sheetName val="表一预算总表"/>
      <sheetName val="表二居民养老保险"/>
      <sheetName val="表三机关事业社会养老保险基金预算表"/>
      <sheetName val="表四社保基金基础表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67860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E19">
            <v>300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opLeftCell="A16" workbookViewId="0">
      <selection activeCell="B27" sqref="B27:B30"/>
    </sheetView>
  </sheetViews>
  <sheetFormatPr defaultColWidth="9" defaultRowHeight="14.25"/>
  <cols>
    <col min="1" max="1" width="4.375" style="50" customWidth="1"/>
    <col min="2" max="2" width="74.125" style="40" customWidth="1"/>
    <col min="3" max="7" width="9" style="40"/>
    <col min="8" max="8" width="58.625" style="40" customWidth="1"/>
    <col min="9" max="16384" width="9" style="40"/>
  </cols>
  <sheetData>
    <row r="1" spans="1:2" ht="20.25" customHeight="1">
      <c r="A1" s="322" t="s">
        <v>393</v>
      </c>
      <c r="B1" s="322"/>
    </row>
    <row r="2" spans="1:2" s="41" customFormat="1" ht="22.5">
      <c r="A2" s="323" t="s">
        <v>420</v>
      </c>
      <c r="B2" s="323"/>
    </row>
    <row r="3" spans="1:2">
      <c r="A3" s="324"/>
      <c r="B3" s="324"/>
    </row>
    <row r="4" spans="1:2" s="44" customFormat="1" ht="25.15" customHeight="1">
      <c r="A4" s="42" t="s">
        <v>394</v>
      </c>
      <c r="B4" s="43" t="s">
        <v>439</v>
      </c>
    </row>
    <row r="5" spans="1:2" s="44" customFormat="1" ht="25.15" customHeight="1">
      <c r="A5" s="42" t="s">
        <v>395</v>
      </c>
      <c r="B5" s="43" t="s">
        <v>421</v>
      </c>
    </row>
    <row r="6" spans="1:2" s="44" customFormat="1" ht="25.15" customHeight="1">
      <c r="A6" s="42" t="s">
        <v>396</v>
      </c>
      <c r="B6" s="43" t="s">
        <v>536</v>
      </c>
    </row>
    <row r="7" spans="1:2" s="44" customFormat="1" ht="25.15" customHeight="1">
      <c r="A7" s="42" t="s">
        <v>397</v>
      </c>
      <c r="B7" s="43" t="s">
        <v>538</v>
      </c>
    </row>
    <row r="8" spans="1:2" s="44" customFormat="1" ht="25.15" customHeight="1">
      <c r="A8" s="42" t="s">
        <v>398</v>
      </c>
      <c r="B8" s="43" t="s">
        <v>543</v>
      </c>
    </row>
    <row r="9" spans="1:2" s="44" customFormat="1" ht="25.15" customHeight="1">
      <c r="A9" s="42" t="s">
        <v>399</v>
      </c>
      <c r="B9" s="43" t="s">
        <v>546</v>
      </c>
    </row>
    <row r="10" spans="1:2" s="44" customFormat="1" ht="25.15" customHeight="1">
      <c r="A10" s="42" t="s">
        <v>400</v>
      </c>
      <c r="B10" s="43" t="s">
        <v>606</v>
      </c>
    </row>
    <row r="11" spans="1:2" s="44" customFormat="1" ht="25.15" customHeight="1">
      <c r="A11" s="42" t="s">
        <v>401</v>
      </c>
      <c r="B11" s="43" t="s">
        <v>608</v>
      </c>
    </row>
    <row r="12" spans="1:2" s="47" customFormat="1" ht="25.15" customHeight="1">
      <c r="A12" s="45" t="s">
        <v>402</v>
      </c>
      <c r="B12" s="46" t="s">
        <v>422</v>
      </c>
    </row>
    <row r="13" spans="1:2" s="44" customFormat="1" ht="25.15" customHeight="1">
      <c r="A13" s="42" t="s">
        <v>403</v>
      </c>
      <c r="B13" s="43" t="s">
        <v>623</v>
      </c>
    </row>
    <row r="14" spans="1:2" s="44" customFormat="1" ht="25.15" customHeight="1">
      <c r="A14" s="42" t="s">
        <v>404</v>
      </c>
      <c r="B14" s="43" t="s">
        <v>423</v>
      </c>
    </row>
    <row r="15" spans="1:2" s="44" customFormat="1" ht="25.15" customHeight="1">
      <c r="A15" s="42" t="s">
        <v>405</v>
      </c>
      <c r="B15" s="43" t="s">
        <v>678</v>
      </c>
    </row>
    <row r="16" spans="1:2" s="44" customFormat="1" ht="25.15" customHeight="1">
      <c r="A16" s="42" t="s">
        <v>406</v>
      </c>
      <c r="B16" s="43" t="s">
        <v>682</v>
      </c>
    </row>
    <row r="17" spans="1:8" s="44" customFormat="1" ht="25.15" customHeight="1">
      <c r="A17" s="42" t="s">
        <v>407</v>
      </c>
      <c r="B17" s="43" t="s">
        <v>424</v>
      </c>
    </row>
    <row r="18" spans="1:8" s="44" customFormat="1" ht="25.15" customHeight="1">
      <c r="A18" s="42" t="s">
        <v>408</v>
      </c>
      <c r="B18" s="43" t="s">
        <v>425</v>
      </c>
    </row>
    <row r="19" spans="1:8" s="44" customFormat="1" ht="25.15" customHeight="1">
      <c r="A19" s="42" t="s">
        <v>409</v>
      </c>
      <c r="B19" s="43" t="s">
        <v>426</v>
      </c>
    </row>
    <row r="20" spans="1:8" s="47" customFormat="1" ht="25.15" customHeight="1">
      <c r="A20" s="45" t="s">
        <v>410</v>
      </c>
      <c r="B20" s="46" t="s">
        <v>427</v>
      </c>
    </row>
    <row r="21" spans="1:8" s="44" customFormat="1" ht="25.15" customHeight="1">
      <c r="A21" s="42" t="s">
        <v>411</v>
      </c>
      <c r="B21" s="43" t="s">
        <v>428</v>
      </c>
    </row>
    <row r="22" spans="1:8" s="44" customFormat="1" ht="25.15" customHeight="1">
      <c r="A22" s="42" t="s">
        <v>412</v>
      </c>
      <c r="B22" s="43" t="s">
        <v>429</v>
      </c>
    </row>
    <row r="23" spans="1:8" s="44" customFormat="1" ht="25.15" customHeight="1">
      <c r="A23" s="42" t="s">
        <v>412</v>
      </c>
      <c r="B23" s="43" t="s">
        <v>430</v>
      </c>
    </row>
    <row r="24" spans="1:8" s="44" customFormat="1" ht="25.15" customHeight="1">
      <c r="A24" s="42" t="s">
        <v>413</v>
      </c>
      <c r="B24" s="43" t="s">
        <v>431</v>
      </c>
    </row>
    <row r="25" spans="1:8" s="44" customFormat="1" ht="25.15" customHeight="1">
      <c r="A25" s="42" t="s">
        <v>414</v>
      </c>
      <c r="B25" s="43" t="s">
        <v>432</v>
      </c>
    </row>
    <row r="26" spans="1:8" ht="25.15" customHeight="1">
      <c r="A26" s="42" t="s">
        <v>415</v>
      </c>
      <c r="B26" s="48" t="s">
        <v>433</v>
      </c>
      <c r="G26" s="49"/>
      <c r="H26" s="49"/>
    </row>
    <row r="27" spans="1:8" ht="25.15" customHeight="1">
      <c r="A27" s="42" t="s">
        <v>416</v>
      </c>
      <c r="B27" s="48" t="s">
        <v>434</v>
      </c>
      <c r="G27" s="49"/>
      <c r="H27" s="49"/>
    </row>
    <row r="28" spans="1:8" ht="25.15" customHeight="1">
      <c r="A28" s="42" t="s">
        <v>417</v>
      </c>
      <c r="B28" s="48" t="s">
        <v>435</v>
      </c>
      <c r="G28" s="49"/>
      <c r="H28" s="49"/>
    </row>
    <row r="29" spans="1:8" ht="25.15" customHeight="1">
      <c r="A29" s="42" t="s">
        <v>418</v>
      </c>
      <c r="B29" s="48" t="s">
        <v>436</v>
      </c>
      <c r="G29" s="49"/>
      <c r="H29" s="49"/>
    </row>
    <row r="30" spans="1:8" ht="25.5" customHeight="1">
      <c r="A30" s="42" t="s">
        <v>419</v>
      </c>
      <c r="B30" s="48" t="s">
        <v>437</v>
      </c>
    </row>
  </sheetData>
  <mergeCells count="3">
    <mergeCell ref="A1:B1"/>
    <mergeCell ref="A2:B2"/>
    <mergeCell ref="A3:B3"/>
  </mergeCells>
  <phoneticPr fontId="16" type="noConversion"/>
  <pageMargins left="0.74791666666666701" right="0.74791666666666701" top="0.98402777777777795" bottom="0.78680555555555598" header="0.51041666666666696" footer="0.59027777777777801"/>
  <pageSetup paperSize="9" orientation="landscape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pane ySplit="4" topLeftCell="A11" activePane="bottomLeft" state="frozen"/>
      <selection pane="bottomLeft" activeCell="A14" sqref="A14:D14"/>
    </sheetView>
  </sheetViews>
  <sheetFormatPr defaultRowHeight="14.25"/>
  <cols>
    <col min="1" max="1" width="30.25" customWidth="1"/>
    <col min="2" max="2" width="17.375" customWidth="1"/>
    <col min="3" max="3" width="16.375" customWidth="1"/>
    <col min="4" max="4" width="17.25" customWidth="1"/>
  </cols>
  <sheetData>
    <row r="1" spans="1:4">
      <c r="A1" s="156" t="s">
        <v>622</v>
      </c>
    </row>
    <row r="2" spans="1:4" ht="20.25">
      <c r="A2" s="335" t="s">
        <v>610</v>
      </c>
      <c r="B2" s="335"/>
      <c r="C2" s="335"/>
      <c r="D2" s="335"/>
    </row>
    <row r="3" spans="1:4">
      <c r="A3" s="337" t="s">
        <v>0</v>
      </c>
      <c r="B3" s="337"/>
      <c r="C3" s="337"/>
      <c r="D3" s="337"/>
    </row>
    <row r="4" spans="1:4" ht="40.5">
      <c r="A4" s="163" t="s">
        <v>550</v>
      </c>
      <c r="B4" s="164" t="s">
        <v>611</v>
      </c>
      <c r="C4" s="164" t="s">
        <v>612</v>
      </c>
      <c r="D4" s="164" t="s">
        <v>613</v>
      </c>
    </row>
    <row r="5" spans="1:4" ht="24.75" customHeight="1">
      <c r="A5" s="165" t="s">
        <v>381</v>
      </c>
      <c r="B5" s="166">
        <f>SUM(B6:B8)</f>
        <v>2571.06</v>
      </c>
      <c r="C5" s="166">
        <f>SUM(C6:C8)</f>
        <v>2581</v>
      </c>
      <c r="D5" s="167">
        <f t="shared" ref="D5:D10" si="0">ROUND(B5/C5*100,1)</f>
        <v>99.6</v>
      </c>
    </row>
    <row r="6" spans="1:4" ht="30.75" customHeight="1">
      <c r="A6" s="168" t="s">
        <v>614</v>
      </c>
      <c r="B6" s="166">
        <v>127.3</v>
      </c>
      <c r="C6" s="166">
        <v>171.8</v>
      </c>
      <c r="D6" s="167">
        <f t="shared" si="0"/>
        <v>74.099999999999994</v>
      </c>
    </row>
    <row r="7" spans="1:4" ht="30.75" customHeight="1">
      <c r="A7" s="168" t="s">
        <v>615</v>
      </c>
      <c r="B7" s="166">
        <v>471.22</v>
      </c>
      <c r="C7" s="166">
        <v>517.35</v>
      </c>
      <c r="D7" s="167">
        <f t="shared" si="0"/>
        <v>91.1</v>
      </c>
    </row>
    <row r="8" spans="1:4" ht="30.75" customHeight="1">
      <c r="A8" s="168" t="s">
        <v>616</v>
      </c>
      <c r="B8" s="166">
        <f>B9+B10</f>
        <v>1972.54</v>
      </c>
      <c r="C8" s="166">
        <f>C9+C10</f>
        <v>1891.85</v>
      </c>
      <c r="D8" s="167">
        <f>ROUND(B8/C8*100,1)</f>
        <v>104.3</v>
      </c>
    </row>
    <row r="9" spans="1:4" ht="30.75" customHeight="1">
      <c r="A9" s="169" t="s">
        <v>617</v>
      </c>
      <c r="B9" s="170">
        <v>1260.54</v>
      </c>
      <c r="C9" s="170">
        <v>1170.8499999999999</v>
      </c>
      <c r="D9" s="167">
        <f>ROUND(B9/C9*100,2)</f>
        <v>107.66</v>
      </c>
    </row>
    <row r="10" spans="1:4" ht="30.75" customHeight="1">
      <c r="A10" s="169" t="s">
        <v>618</v>
      </c>
      <c r="B10" s="170">
        <v>712</v>
      </c>
      <c r="C10" s="170">
        <v>721</v>
      </c>
      <c r="D10" s="167">
        <f t="shared" si="0"/>
        <v>98.8</v>
      </c>
    </row>
    <row r="11" spans="1:4" ht="17.25" customHeight="1"/>
    <row r="12" spans="1:4" ht="16.5">
      <c r="A12" s="171" t="s">
        <v>619</v>
      </c>
    </row>
    <row r="13" spans="1:4" ht="98.25" customHeight="1">
      <c r="A13" s="336" t="s">
        <v>620</v>
      </c>
      <c r="B13" s="336"/>
      <c r="C13" s="336"/>
      <c r="D13" s="336"/>
    </row>
    <row r="14" spans="1:4" ht="101.25" customHeight="1">
      <c r="A14" s="338" t="s">
        <v>621</v>
      </c>
      <c r="B14" s="338"/>
      <c r="C14" s="338"/>
      <c r="D14" s="338"/>
    </row>
    <row r="15" spans="1:4" ht="108" customHeight="1">
      <c r="A15" s="172"/>
      <c r="B15" s="172"/>
      <c r="C15" s="172"/>
      <c r="D15" s="172"/>
    </row>
    <row r="16" spans="1:4">
      <c r="A16" s="172"/>
      <c r="B16" s="172"/>
      <c r="C16" s="172"/>
      <c r="D16" s="172"/>
    </row>
  </sheetData>
  <mergeCells count="4">
    <mergeCell ref="A2:D2"/>
    <mergeCell ref="A13:D13"/>
    <mergeCell ref="A3:D3"/>
    <mergeCell ref="A14:D14"/>
  </mergeCells>
  <phoneticPr fontId="16" type="noConversion"/>
  <pageMargins left="0.7" right="0.7" top="0.75" bottom="0.75" header="0.3" footer="0.3"/>
  <ignoredErrors>
    <ignoredError sqref="C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pane ySplit="5" topLeftCell="A6" activePane="bottomLeft" state="frozen"/>
      <selection pane="bottomLeft" sqref="A1:XFD1048576"/>
    </sheetView>
  </sheetViews>
  <sheetFormatPr defaultRowHeight="13.5"/>
  <cols>
    <col min="1" max="1" width="44.625" style="51" customWidth="1"/>
    <col min="2" max="2" width="14.625" style="51" customWidth="1"/>
    <col min="3" max="3" width="14.5" style="51" customWidth="1"/>
    <col min="4" max="4" width="14" style="52" customWidth="1"/>
    <col min="5" max="16384" width="9" style="177"/>
  </cols>
  <sheetData>
    <row r="1" spans="1:4" ht="14.25">
      <c r="A1" s="156" t="s">
        <v>624</v>
      </c>
    </row>
    <row r="2" spans="1:4" ht="20.25" customHeight="1">
      <c r="A2" s="339" t="s">
        <v>653</v>
      </c>
      <c r="B2" s="339"/>
      <c r="C2" s="339"/>
      <c r="D2" s="339"/>
    </row>
    <row r="3" spans="1:4" s="181" customFormat="1" ht="15" thickBot="1">
      <c r="A3" s="178"/>
      <c r="B3" s="179"/>
      <c r="C3" s="179"/>
      <c r="D3" s="180" t="s">
        <v>549</v>
      </c>
    </row>
    <row r="4" spans="1:4" s="181" customFormat="1" ht="42.75">
      <c r="A4" s="182" t="s">
        <v>388</v>
      </c>
      <c r="B4" s="173" t="s">
        <v>625</v>
      </c>
      <c r="C4" s="174" t="s">
        <v>626</v>
      </c>
      <c r="D4" s="175" t="s">
        <v>627</v>
      </c>
    </row>
    <row r="5" spans="1:4" s="181" customFormat="1" ht="17.25" customHeight="1">
      <c r="A5" s="183" t="s">
        <v>628</v>
      </c>
      <c r="B5" s="184">
        <f>B6</f>
        <v>521000</v>
      </c>
      <c r="C5" s="184">
        <f>C6</f>
        <v>338000</v>
      </c>
      <c r="D5" s="185">
        <f>ROUND(B5/C5*100,1)</f>
        <v>154.1</v>
      </c>
    </row>
    <row r="6" spans="1:4" s="187" customFormat="1" ht="17.25" customHeight="1">
      <c r="A6" s="186" t="s">
        <v>629</v>
      </c>
      <c r="B6" s="203">
        <f>B7+B8+B9+B10+B11+B12+B13+B16+B17+B18+B19+B20+B21</f>
        <v>521000</v>
      </c>
      <c r="C6" s="203">
        <f>C7+C8+C9+C10+C11+C12+C13+C16+C17+C18+C19+C20+C21</f>
        <v>338000</v>
      </c>
      <c r="D6" s="176">
        <f>ROUND(B6/C6*100,1)</f>
        <v>154.1</v>
      </c>
    </row>
    <row r="7" spans="1:4" s="190" customFormat="1" ht="17.25" customHeight="1">
      <c r="A7" s="188" t="s">
        <v>630</v>
      </c>
      <c r="B7" s="189"/>
      <c r="C7" s="189"/>
      <c r="D7" s="176"/>
    </row>
    <row r="8" spans="1:4" s="190" customFormat="1" ht="17.25" customHeight="1">
      <c r="A8" s="188" t="s">
        <v>631</v>
      </c>
      <c r="B8" s="189"/>
      <c r="C8" s="189"/>
      <c r="D8" s="176"/>
    </row>
    <row r="9" spans="1:4" s="190" customFormat="1" ht="17.25" customHeight="1">
      <c r="A9" s="188" t="s">
        <v>632</v>
      </c>
      <c r="B9" s="191">
        <v>2000</v>
      </c>
      <c r="C9" s="191">
        <v>2000</v>
      </c>
      <c r="D9" s="176">
        <f t="shared" ref="D9:D22" si="0">ROUND(B9/C9*100,1)</f>
        <v>100</v>
      </c>
    </row>
    <row r="10" spans="1:4" s="190" customFormat="1" ht="17.25" customHeight="1">
      <c r="A10" s="188" t="s">
        <v>633</v>
      </c>
      <c r="B10" s="191">
        <v>500</v>
      </c>
      <c r="C10" s="191">
        <v>500</v>
      </c>
      <c r="D10" s="176">
        <f t="shared" si="0"/>
        <v>100</v>
      </c>
    </row>
    <row r="11" spans="1:4" s="190" customFormat="1" ht="17.25" customHeight="1">
      <c r="A11" s="188" t="s">
        <v>634</v>
      </c>
      <c r="B11" s="192">
        <v>497500</v>
      </c>
      <c r="C11" s="192">
        <v>317500</v>
      </c>
      <c r="D11" s="176">
        <f t="shared" si="0"/>
        <v>156.69999999999999</v>
      </c>
    </row>
    <row r="12" spans="1:4" s="190" customFormat="1" ht="17.25" customHeight="1">
      <c r="A12" s="188" t="s">
        <v>635</v>
      </c>
      <c r="B12" s="191"/>
      <c r="C12" s="191"/>
      <c r="D12" s="176"/>
    </row>
    <row r="13" spans="1:4" s="190" customFormat="1" ht="17.25" customHeight="1">
      <c r="A13" s="188" t="s">
        <v>636</v>
      </c>
      <c r="B13" s="191">
        <f>B14+B15</f>
        <v>3000</v>
      </c>
      <c r="C13" s="191">
        <f>C14+C15</f>
        <v>3000</v>
      </c>
      <c r="D13" s="176">
        <f t="shared" si="0"/>
        <v>100</v>
      </c>
    </row>
    <row r="14" spans="1:4" s="190" customFormat="1" ht="17.25" customHeight="1">
      <c r="A14" s="193" t="s">
        <v>637</v>
      </c>
      <c r="B14" s="5">
        <v>1400</v>
      </c>
      <c r="C14" s="5">
        <v>1400</v>
      </c>
      <c r="D14" s="176">
        <f t="shared" si="0"/>
        <v>100</v>
      </c>
    </row>
    <row r="15" spans="1:4" s="190" customFormat="1" ht="17.25" customHeight="1">
      <c r="A15" s="193" t="s">
        <v>638</v>
      </c>
      <c r="B15" s="5">
        <v>1600</v>
      </c>
      <c r="C15" s="5">
        <v>1600</v>
      </c>
      <c r="D15" s="176">
        <f t="shared" si="0"/>
        <v>100</v>
      </c>
    </row>
    <row r="16" spans="1:4" s="190" customFormat="1" ht="17.25" customHeight="1">
      <c r="A16" s="188" t="s">
        <v>639</v>
      </c>
      <c r="B16" s="192">
        <v>15000</v>
      </c>
      <c r="C16" s="192">
        <v>13000</v>
      </c>
      <c r="D16" s="176">
        <f t="shared" si="0"/>
        <v>115.4</v>
      </c>
    </row>
    <row r="17" spans="1:4" s="187" customFormat="1" ht="17.25" customHeight="1">
      <c r="A17" s="188" t="s">
        <v>640</v>
      </c>
      <c r="B17" s="191"/>
      <c r="C17" s="191"/>
      <c r="D17" s="176"/>
    </row>
    <row r="18" spans="1:4" s="187" customFormat="1" ht="17.25" customHeight="1">
      <c r="A18" s="188" t="s">
        <v>641</v>
      </c>
      <c r="B18" s="191"/>
      <c r="C18" s="191"/>
      <c r="D18" s="176"/>
    </row>
    <row r="19" spans="1:4" s="187" customFormat="1" ht="17.25" customHeight="1">
      <c r="A19" s="188" t="s">
        <v>642</v>
      </c>
      <c r="B19" s="5">
        <v>3000</v>
      </c>
      <c r="C19" s="192">
        <v>2000</v>
      </c>
      <c r="D19" s="176">
        <f t="shared" si="0"/>
        <v>150</v>
      </c>
    </row>
    <row r="20" spans="1:4" s="187" customFormat="1" ht="17.25" customHeight="1">
      <c r="A20" s="188" t="s">
        <v>643</v>
      </c>
      <c r="B20" s="191"/>
      <c r="C20" s="191"/>
      <c r="D20" s="176"/>
    </row>
    <row r="21" spans="1:4" ht="17.25" customHeight="1">
      <c r="A21" s="188" t="s">
        <v>644</v>
      </c>
      <c r="B21" s="191"/>
      <c r="C21" s="191"/>
      <c r="D21" s="176"/>
    </row>
    <row r="22" spans="1:4" ht="17.25" customHeight="1">
      <c r="A22" s="194" t="s">
        <v>645</v>
      </c>
      <c r="B22" s="184">
        <f>B6</f>
        <v>521000</v>
      </c>
      <c r="C22" s="184">
        <f>C6</f>
        <v>338000</v>
      </c>
      <c r="D22" s="185">
        <f t="shared" si="0"/>
        <v>154.1</v>
      </c>
    </row>
    <row r="23" spans="1:4" ht="17.25" customHeight="1">
      <c r="A23" s="195" t="s">
        <v>646</v>
      </c>
      <c r="B23" s="196"/>
      <c r="C23" s="196"/>
      <c r="D23" s="197"/>
    </row>
    <row r="24" spans="1:4" ht="17.25" customHeight="1">
      <c r="A24" s="195" t="s">
        <v>647</v>
      </c>
      <c r="B24" s="198">
        <f>B25+B26+B27+B28+B29</f>
        <v>0</v>
      </c>
      <c r="C24" s="198">
        <f>C25+C26+C27+C28+C29</f>
        <v>221919</v>
      </c>
      <c r="D24" s="185"/>
    </row>
    <row r="25" spans="1:4" ht="17.25" customHeight="1">
      <c r="A25" s="186" t="s">
        <v>648</v>
      </c>
      <c r="B25" s="196"/>
      <c r="C25" s="196"/>
      <c r="D25" s="197"/>
    </row>
    <row r="26" spans="1:4" ht="17.25" customHeight="1">
      <c r="A26" s="186" t="s">
        <v>649</v>
      </c>
      <c r="B26" s="196"/>
      <c r="C26" s="196"/>
      <c r="D26" s="197"/>
    </row>
    <row r="27" spans="1:4" ht="17.25" customHeight="1">
      <c r="A27" s="186" t="s">
        <v>650</v>
      </c>
      <c r="B27" s="196"/>
      <c r="C27" s="196">
        <v>38631</v>
      </c>
      <c r="D27" s="197"/>
    </row>
    <row r="28" spans="1:4" ht="17.25" customHeight="1">
      <c r="A28" s="199" t="s">
        <v>651</v>
      </c>
      <c r="B28" s="196"/>
      <c r="C28" s="196"/>
      <c r="D28" s="197"/>
    </row>
    <row r="29" spans="1:4" ht="17.25" customHeight="1">
      <c r="A29" s="199" t="s">
        <v>652</v>
      </c>
      <c r="B29" s="196"/>
      <c r="C29" s="196">
        <v>183288</v>
      </c>
      <c r="D29" s="197"/>
    </row>
    <row r="30" spans="1:4" ht="15" thickBot="1">
      <c r="A30" s="200" t="s">
        <v>382</v>
      </c>
      <c r="B30" s="201">
        <f>B22+B23+B24</f>
        <v>521000</v>
      </c>
      <c r="C30" s="201">
        <f>C22+C23+C24</f>
        <v>559919</v>
      </c>
      <c r="D30" s="202">
        <f>ROUND(B30/C30*100,1)</f>
        <v>93</v>
      </c>
    </row>
  </sheetData>
  <mergeCells count="1">
    <mergeCell ref="A2:D2"/>
  </mergeCells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sqref="A1:XFD1048576"/>
    </sheetView>
  </sheetViews>
  <sheetFormatPr defaultRowHeight="14.25"/>
  <cols>
    <col min="1" max="1" width="29.375" style="74" customWidth="1"/>
    <col min="2" max="2" width="13.625" style="74" customWidth="1"/>
    <col min="3" max="3" width="13.375" style="74" customWidth="1"/>
    <col min="4" max="4" width="17.875" style="75" customWidth="1"/>
    <col min="5" max="16384" width="9" style="177"/>
  </cols>
  <sheetData>
    <row r="1" spans="1:5">
      <c r="A1" s="156" t="s">
        <v>654</v>
      </c>
    </row>
    <row r="2" spans="1:5" ht="20.25">
      <c r="A2" s="340" t="s">
        <v>676</v>
      </c>
      <c r="B2" s="340"/>
      <c r="C2" s="340"/>
      <c r="D2" s="340"/>
    </row>
    <row r="3" spans="1:5" s="181" customFormat="1" ht="15" thickBot="1">
      <c r="A3" s="205"/>
      <c r="B3" s="206"/>
      <c r="C3" s="206"/>
      <c r="D3" s="207" t="s">
        <v>549</v>
      </c>
      <c r="E3" s="208"/>
    </row>
    <row r="4" spans="1:5" s="181" customFormat="1" ht="32.25" customHeight="1">
      <c r="A4" s="209" t="s">
        <v>388</v>
      </c>
      <c r="B4" s="210" t="s">
        <v>655</v>
      </c>
      <c r="C4" s="211" t="s">
        <v>656</v>
      </c>
      <c r="D4" s="212" t="s">
        <v>657</v>
      </c>
    </row>
    <row r="5" spans="1:5" s="181" customFormat="1" ht="18" customHeight="1">
      <c r="A5" s="213" t="s">
        <v>658</v>
      </c>
      <c r="B5" s="214"/>
      <c r="C5" s="214"/>
      <c r="D5" s="215"/>
    </row>
    <row r="6" spans="1:5" s="187" customFormat="1" ht="18" customHeight="1">
      <c r="A6" s="213" t="s">
        <v>659</v>
      </c>
      <c r="B6" s="214"/>
      <c r="C6" s="216"/>
      <c r="D6" s="215"/>
    </row>
    <row r="7" spans="1:5" s="190" customFormat="1" ht="18" customHeight="1">
      <c r="A7" s="213" t="s">
        <v>660</v>
      </c>
      <c r="B7" s="214"/>
      <c r="C7" s="216"/>
      <c r="D7" s="215"/>
    </row>
    <row r="8" spans="1:5" s="190" customFormat="1" ht="18" customHeight="1">
      <c r="A8" s="213" t="s">
        <v>661</v>
      </c>
      <c r="B8" s="214">
        <v>349140</v>
      </c>
      <c r="C8" s="216">
        <v>212331</v>
      </c>
      <c r="D8" s="215">
        <f>B8/C8*100</f>
        <v>164.43194823177021</v>
      </c>
    </row>
    <row r="9" spans="1:5" ht="18" customHeight="1">
      <c r="A9" s="213" t="s">
        <v>662</v>
      </c>
      <c r="B9" s="214"/>
      <c r="C9" s="216"/>
      <c r="D9" s="215"/>
    </row>
    <row r="10" spans="1:5" ht="18" customHeight="1">
      <c r="A10" s="213" t="s">
        <v>663</v>
      </c>
      <c r="B10" s="214"/>
      <c r="C10" s="216"/>
      <c r="D10" s="215"/>
    </row>
    <row r="11" spans="1:5" ht="18" customHeight="1">
      <c r="A11" s="213" t="s">
        <v>664</v>
      </c>
      <c r="B11" s="214"/>
      <c r="C11" s="216"/>
      <c r="D11" s="215"/>
    </row>
    <row r="12" spans="1:5" ht="18" customHeight="1">
      <c r="A12" s="213" t="s">
        <v>665</v>
      </c>
      <c r="B12" s="214"/>
      <c r="C12" s="216"/>
      <c r="D12" s="215"/>
    </row>
    <row r="13" spans="1:5" ht="18" customHeight="1">
      <c r="A13" s="213" t="s">
        <v>666</v>
      </c>
      <c r="B13" s="214">
        <v>3000</v>
      </c>
      <c r="C13" s="214">
        <f>3000+183288</f>
        <v>186288</v>
      </c>
      <c r="D13" s="215">
        <f>B13/C13*100</f>
        <v>1.6104096882246843</v>
      </c>
    </row>
    <row r="14" spans="1:5" ht="18" customHeight="1">
      <c r="A14" s="213" t="s">
        <v>667</v>
      </c>
      <c r="B14" s="5">
        <v>48500</v>
      </c>
      <c r="C14" s="5">
        <v>41000</v>
      </c>
      <c r="D14" s="215">
        <f>B14/C14*100</f>
        <v>118.29268292682926</v>
      </c>
    </row>
    <row r="15" spans="1:5" ht="18" customHeight="1">
      <c r="A15" s="213" t="s">
        <v>668</v>
      </c>
      <c r="B15" s="217">
        <v>360</v>
      </c>
      <c r="C15" s="218">
        <f>[1]表二2021年基金支出预算!E19</f>
        <v>300</v>
      </c>
      <c r="D15" s="215">
        <f>B15/C15*100</f>
        <v>120</v>
      </c>
    </row>
    <row r="16" spans="1:5" s="222" customFormat="1" ht="18" customHeight="1">
      <c r="A16" s="219" t="s">
        <v>669</v>
      </c>
      <c r="B16" s="220">
        <f>SUM(B5:B15)</f>
        <v>401000</v>
      </c>
      <c r="C16" s="220">
        <f>SUM(C5:C15)</f>
        <v>439919</v>
      </c>
      <c r="D16" s="221">
        <f>B16/C16*100</f>
        <v>91.153144101527786</v>
      </c>
    </row>
    <row r="17" spans="1:4">
      <c r="A17" s="223" t="s">
        <v>530</v>
      </c>
      <c r="B17" s="214"/>
      <c r="C17" s="214"/>
      <c r="D17" s="215"/>
    </row>
    <row r="18" spans="1:4">
      <c r="A18" s="223" t="s">
        <v>513</v>
      </c>
      <c r="B18" s="220">
        <f>SUM(B19:B23)</f>
        <v>120000</v>
      </c>
      <c r="C18" s="220">
        <f>SUM(C19:C23)</f>
        <v>120000</v>
      </c>
      <c r="D18" s="215">
        <f>B18/C18*100</f>
        <v>100</v>
      </c>
    </row>
    <row r="19" spans="1:4">
      <c r="A19" s="224" t="s">
        <v>670</v>
      </c>
      <c r="B19" s="214"/>
      <c r="C19" s="214"/>
      <c r="D19" s="215"/>
    </row>
    <row r="20" spans="1:4" s="222" customFormat="1">
      <c r="A20" s="224" t="s">
        <v>671</v>
      </c>
      <c r="B20" s="214"/>
      <c r="C20" s="214"/>
      <c r="D20" s="215"/>
    </row>
    <row r="21" spans="1:4" s="222" customFormat="1">
      <c r="A21" s="224" t="s">
        <v>672</v>
      </c>
      <c r="B21" s="214">
        <v>120000</v>
      </c>
      <c r="C21" s="214">
        <v>120000</v>
      </c>
      <c r="D21" s="215">
        <f>B21/C21*100</f>
        <v>100</v>
      </c>
    </row>
    <row r="22" spans="1:4">
      <c r="A22" s="224" t="s">
        <v>673</v>
      </c>
      <c r="B22" s="216"/>
      <c r="C22" s="214"/>
      <c r="D22" s="215"/>
    </row>
    <row r="23" spans="1:4" s="222" customFormat="1">
      <c r="A23" s="224" t="s">
        <v>674</v>
      </c>
      <c r="B23" s="214"/>
      <c r="C23" s="214"/>
      <c r="D23" s="215"/>
    </row>
    <row r="24" spans="1:4" ht="15" thickBot="1">
      <c r="A24" s="225" t="s">
        <v>675</v>
      </c>
      <c r="B24" s="226">
        <f>B16+B17+B18</f>
        <v>521000</v>
      </c>
      <c r="C24" s="226">
        <f>C16+C17+C18</f>
        <v>559919</v>
      </c>
      <c r="D24" s="227">
        <f>B24/C24*100</f>
        <v>93.049173183978397</v>
      </c>
    </row>
    <row r="25" spans="1:4" s="222" customFormat="1">
      <c r="A25" s="74"/>
      <c r="B25" s="74"/>
      <c r="C25" s="74"/>
      <c r="D25" s="75"/>
    </row>
    <row r="28" spans="1:4" s="222" customFormat="1">
      <c r="A28" s="74"/>
      <c r="B28" s="74"/>
      <c r="C28" s="74"/>
      <c r="D28" s="75"/>
    </row>
    <row r="36" spans="1:4" s="222" customFormat="1">
      <c r="A36" s="74"/>
      <c r="B36" s="74"/>
      <c r="C36" s="74"/>
      <c r="D36" s="75"/>
    </row>
    <row r="37" spans="1:4" s="222" customFormat="1">
      <c r="A37" s="74"/>
      <c r="B37" s="74"/>
      <c r="C37" s="74"/>
      <c r="D37" s="75"/>
    </row>
    <row r="38" spans="1:4" s="222" customFormat="1">
      <c r="A38" s="74"/>
      <c r="B38" s="74"/>
      <c r="C38" s="74"/>
      <c r="D38" s="75"/>
    </row>
  </sheetData>
  <mergeCells count="1">
    <mergeCell ref="A2:D2"/>
  </mergeCells>
  <phoneticPr fontId="1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topLeftCell="A10" workbookViewId="0">
      <selection activeCell="K26" sqref="K26"/>
    </sheetView>
  </sheetViews>
  <sheetFormatPr defaultRowHeight="13.5"/>
  <cols>
    <col min="1" max="1" width="44.625" style="51" customWidth="1"/>
    <col min="2" max="2" width="14.625" style="51" customWidth="1"/>
    <col min="3" max="3" width="14.5" style="51" customWidth="1"/>
    <col min="4" max="4" width="14" style="52" customWidth="1"/>
    <col min="5" max="16384" width="9" style="177"/>
  </cols>
  <sheetData>
    <row r="1" spans="1:4" ht="14.25">
      <c r="A1" s="156" t="s">
        <v>677</v>
      </c>
    </row>
    <row r="2" spans="1:4" ht="20.25" customHeight="1">
      <c r="A2" s="339" t="s">
        <v>679</v>
      </c>
      <c r="B2" s="339"/>
      <c r="C2" s="339"/>
      <c r="D2" s="339"/>
    </row>
    <row r="3" spans="1:4" s="181" customFormat="1" ht="15" thickBot="1">
      <c r="A3" s="178"/>
      <c r="B3" s="179"/>
      <c r="C3" s="179"/>
      <c r="D3" s="180" t="s">
        <v>549</v>
      </c>
    </row>
    <row r="4" spans="1:4" s="181" customFormat="1" ht="42.75">
      <c r="A4" s="182" t="s">
        <v>388</v>
      </c>
      <c r="B4" s="173" t="s">
        <v>625</v>
      </c>
      <c r="C4" s="174" t="s">
        <v>626</v>
      </c>
      <c r="D4" s="175" t="s">
        <v>627</v>
      </c>
    </row>
    <row r="5" spans="1:4" s="181" customFormat="1" ht="17.25" customHeight="1">
      <c r="A5" s="183" t="s">
        <v>628</v>
      </c>
      <c r="B5" s="184">
        <f>B6</f>
        <v>521000</v>
      </c>
      <c r="C5" s="184">
        <f>C6</f>
        <v>338000</v>
      </c>
      <c r="D5" s="185">
        <f>ROUND(B5/C5*100,1)</f>
        <v>154.1</v>
      </c>
    </row>
    <row r="6" spans="1:4" s="187" customFormat="1" ht="17.25" customHeight="1">
      <c r="A6" s="186" t="s">
        <v>629</v>
      </c>
      <c r="B6" s="203">
        <f>B7+B8+B9+B10+B11+B12+B13+B16+B17+B18+B19+B20+B21</f>
        <v>521000</v>
      </c>
      <c r="C6" s="203">
        <f>C7+C8+C9+C10+C11+C12+C13+C16+C17+C18+C19+C20+C21</f>
        <v>338000</v>
      </c>
      <c r="D6" s="176">
        <f>ROUND(B6/C6*100,1)</f>
        <v>154.1</v>
      </c>
    </row>
    <row r="7" spans="1:4" s="190" customFormat="1" ht="17.25" customHeight="1">
      <c r="A7" s="188" t="s">
        <v>630</v>
      </c>
      <c r="B7" s="189"/>
      <c r="C7" s="189"/>
      <c r="D7" s="176"/>
    </row>
    <row r="8" spans="1:4" s="190" customFormat="1" ht="17.25" customHeight="1">
      <c r="A8" s="188" t="s">
        <v>631</v>
      </c>
      <c r="B8" s="189"/>
      <c r="C8" s="189"/>
      <c r="D8" s="176"/>
    </row>
    <row r="9" spans="1:4" s="190" customFormat="1" ht="17.25" customHeight="1">
      <c r="A9" s="188" t="s">
        <v>632</v>
      </c>
      <c r="B9" s="191">
        <v>2000</v>
      </c>
      <c r="C9" s="191">
        <v>2000</v>
      </c>
      <c r="D9" s="176">
        <f t="shared" ref="D9:D22" si="0">ROUND(B9/C9*100,1)</f>
        <v>100</v>
      </c>
    </row>
    <row r="10" spans="1:4" s="190" customFormat="1" ht="17.25" customHeight="1">
      <c r="A10" s="188" t="s">
        <v>633</v>
      </c>
      <c r="B10" s="191">
        <v>500</v>
      </c>
      <c r="C10" s="191">
        <v>500</v>
      </c>
      <c r="D10" s="176">
        <f t="shared" si="0"/>
        <v>100</v>
      </c>
    </row>
    <row r="11" spans="1:4" s="190" customFormat="1" ht="17.25" customHeight="1">
      <c r="A11" s="188" t="s">
        <v>634</v>
      </c>
      <c r="B11" s="192">
        <v>497500</v>
      </c>
      <c r="C11" s="192">
        <v>317500</v>
      </c>
      <c r="D11" s="176">
        <f t="shared" si="0"/>
        <v>156.69999999999999</v>
      </c>
    </row>
    <row r="12" spans="1:4" s="190" customFormat="1" ht="17.25" customHeight="1">
      <c r="A12" s="188" t="s">
        <v>635</v>
      </c>
      <c r="B12" s="191"/>
      <c r="C12" s="191"/>
      <c r="D12" s="176"/>
    </row>
    <row r="13" spans="1:4" s="190" customFormat="1" ht="17.25" customHeight="1">
      <c r="A13" s="188" t="s">
        <v>636</v>
      </c>
      <c r="B13" s="191">
        <f>B14+B15</f>
        <v>3000</v>
      </c>
      <c r="C13" s="191">
        <f>C14+C15</f>
        <v>3000</v>
      </c>
      <c r="D13" s="176">
        <f t="shared" si="0"/>
        <v>100</v>
      </c>
    </row>
    <row r="14" spans="1:4" s="190" customFormat="1" ht="17.25" customHeight="1">
      <c r="A14" s="193" t="s">
        <v>637</v>
      </c>
      <c r="B14" s="5">
        <v>1400</v>
      </c>
      <c r="C14" s="5">
        <v>1400</v>
      </c>
      <c r="D14" s="176">
        <f t="shared" si="0"/>
        <v>100</v>
      </c>
    </row>
    <row r="15" spans="1:4" s="190" customFormat="1" ht="17.25" customHeight="1">
      <c r="A15" s="193" t="s">
        <v>638</v>
      </c>
      <c r="B15" s="5">
        <v>1600</v>
      </c>
      <c r="C15" s="5">
        <v>1600</v>
      </c>
      <c r="D15" s="176">
        <f t="shared" si="0"/>
        <v>100</v>
      </c>
    </row>
    <row r="16" spans="1:4" s="190" customFormat="1" ht="17.25" customHeight="1">
      <c r="A16" s="188" t="s">
        <v>639</v>
      </c>
      <c r="B16" s="192">
        <v>15000</v>
      </c>
      <c r="C16" s="192">
        <v>13000</v>
      </c>
      <c r="D16" s="176">
        <f t="shared" si="0"/>
        <v>115.4</v>
      </c>
    </row>
    <row r="17" spans="1:4" s="187" customFormat="1" ht="17.25" customHeight="1">
      <c r="A17" s="188" t="s">
        <v>640</v>
      </c>
      <c r="B17" s="191"/>
      <c r="C17" s="191"/>
      <c r="D17" s="176"/>
    </row>
    <row r="18" spans="1:4" s="187" customFormat="1" ht="17.25" customHeight="1">
      <c r="A18" s="188" t="s">
        <v>641</v>
      </c>
      <c r="B18" s="191"/>
      <c r="C18" s="191"/>
      <c r="D18" s="176"/>
    </row>
    <row r="19" spans="1:4" s="187" customFormat="1" ht="17.25" customHeight="1">
      <c r="A19" s="188" t="s">
        <v>642</v>
      </c>
      <c r="B19" s="5">
        <v>3000</v>
      </c>
      <c r="C19" s="192">
        <v>2000</v>
      </c>
      <c r="D19" s="176">
        <f t="shared" si="0"/>
        <v>150</v>
      </c>
    </row>
    <row r="20" spans="1:4" s="187" customFormat="1" ht="17.25" customHeight="1">
      <c r="A20" s="188" t="s">
        <v>643</v>
      </c>
      <c r="B20" s="191"/>
      <c r="C20" s="191"/>
      <c r="D20" s="176"/>
    </row>
    <row r="21" spans="1:4" ht="17.25" customHeight="1">
      <c r="A21" s="188" t="s">
        <v>644</v>
      </c>
      <c r="B21" s="191"/>
      <c r="C21" s="191"/>
      <c r="D21" s="176"/>
    </row>
    <row r="22" spans="1:4" ht="17.25" customHeight="1">
      <c r="A22" s="194" t="s">
        <v>645</v>
      </c>
      <c r="B22" s="184">
        <f>B6</f>
        <v>521000</v>
      </c>
      <c r="C22" s="184">
        <f>C6</f>
        <v>338000</v>
      </c>
      <c r="D22" s="185">
        <f t="shared" si="0"/>
        <v>154.1</v>
      </c>
    </row>
    <row r="23" spans="1:4" ht="17.25" customHeight="1">
      <c r="A23" s="195" t="s">
        <v>646</v>
      </c>
      <c r="B23" s="196"/>
      <c r="C23" s="196"/>
      <c r="D23" s="197"/>
    </row>
    <row r="24" spans="1:4" ht="17.25" customHeight="1">
      <c r="A24" s="195" t="s">
        <v>647</v>
      </c>
      <c r="B24" s="198">
        <f>B25+B26+B27+B28+B29</f>
        <v>0</v>
      </c>
      <c r="C24" s="198">
        <f>C25+C26+C27+C28+C29</f>
        <v>221919</v>
      </c>
      <c r="D24" s="185"/>
    </row>
    <row r="25" spans="1:4" ht="17.25" customHeight="1">
      <c r="A25" s="186" t="s">
        <v>648</v>
      </c>
      <c r="B25" s="196"/>
      <c r="C25" s="196"/>
      <c r="D25" s="197"/>
    </row>
    <row r="26" spans="1:4" ht="17.25" customHeight="1">
      <c r="A26" s="186" t="s">
        <v>649</v>
      </c>
      <c r="B26" s="196"/>
      <c r="C26" s="196"/>
      <c r="D26" s="197"/>
    </row>
    <row r="27" spans="1:4" ht="17.25" customHeight="1">
      <c r="A27" s="186" t="s">
        <v>650</v>
      </c>
      <c r="B27" s="196"/>
      <c r="C27" s="196">
        <v>38631</v>
      </c>
      <c r="D27" s="197"/>
    </row>
    <row r="28" spans="1:4" ht="17.25" customHeight="1">
      <c r="A28" s="199" t="s">
        <v>651</v>
      </c>
      <c r="B28" s="196"/>
      <c r="C28" s="196"/>
      <c r="D28" s="197"/>
    </row>
    <row r="29" spans="1:4" ht="17.25" customHeight="1">
      <c r="A29" s="199" t="s">
        <v>652</v>
      </c>
      <c r="B29" s="196"/>
      <c r="C29" s="196">
        <v>183288</v>
      </c>
      <c r="D29" s="197"/>
    </row>
    <row r="30" spans="1:4" ht="15" thickBot="1">
      <c r="A30" s="200" t="s">
        <v>382</v>
      </c>
      <c r="B30" s="201">
        <f>B22+B23+B24</f>
        <v>521000</v>
      </c>
      <c r="C30" s="201">
        <f>C22+C23+C24</f>
        <v>559919</v>
      </c>
      <c r="D30" s="202">
        <f>ROUND(B30/C30*100,1)</f>
        <v>93</v>
      </c>
    </row>
    <row r="31" spans="1:4" ht="41.25" customHeight="1">
      <c r="A31" s="333" t="s">
        <v>680</v>
      </c>
      <c r="B31" s="333"/>
      <c r="C31" s="333"/>
      <c r="D31" s="333"/>
    </row>
  </sheetData>
  <mergeCells count="2">
    <mergeCell ref="A2:D2"/>
    <mergeCell ref="A31:D31"/>
  </mergeCells>
  <phoneticPr fontId="16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F8" sqref="F8"/>
    </sheetView>
  </sheetViews>
  <sheetFormatPr defaultRowHeight="14.25"/>
  <cols>
    <col min="1" max="1" width="29.375" style="74" customWidth="1"/>
    <col min="2" max="2" width="13.625" style="74" customWidth="1"/>
    <col min="3" max="3" width="13.375" style="74" customWidth="1"/>
    <col min="4" max="4" width="17.875" style="75" customWidth="1"/>
    <col min="5" max="16384" width="9" style="177"/>
  </cols>
  <sheetData>
    <row r="1" spans="1:5">
      <c r="A1" s="156" t="s">
        <v>681</v>
      </c>
    </row>
    <row r="2" spans="1:5" ht="20.25">
      <c r="A2" s="340" t="s">
        <v>683</v>
      </c>
      <c r="B2" s="340"/>
      <c r="C2" s="340"/>
      <c r="D2" s="340"/>
    </row>
    <row r="3" spans="1:5" s="181" customFormat="1" ht="15" thickBot="1">
      <c r="A3" s="205"/>
      <c r="B3" s="206"/>
      <c r="C3" s="206"/>
      <c r="D3" s="207" t="s">
        <v>549</v>
      </c>
      <c r="E3" s="208"/>
    </row>
    <row r="4" spans="1:5" s="181" customFormat="1" ht="32.25" customHeight="1">
      <c r="A4" s="209" t="s">
        <v>388</v>
      </c>
      <c r="B4" s="210" t="s">
        <v>655</v>
      </c>
      <c r="C4" s="211" t="s">
        <v>656</v>
      </c>
      <c r="D4" s="212" t="s">
        <v>657</v>
      </c>
    </row>
    <row r="5" spans="1:5" s="181" customFormat="1" ht="18" customHeight="1">
      <c r="A5" s="213" t="s">
        <v>658</v>
      </c>
      <c r="B5" s="214"/>
      <c r="C5" s="214"/>
      <c r="D5" s="215"/>
    </row>
    <row r="6" spans="1:5" s="187" customFormat="1" ht="18" customHeight="1">
      <c r="A6" s="213" t="s">
        <v>659</v>
      </c>
      <c r="B6" s="214"/>
      <c r="C6" s="216"/>
      <c r="D6" s="215"/>
    </row>
    <row r="7" spans="1:5" s="190" customFormat="1" ht="18" customHeight="1">
      <c r="A7" s="213" t="s">
        <v>660</v>
      </c>
      <c r="B7" s="214"/>
      <c r="C7" s="216"/>
      <c r="D7" s="215"/>
    </row>
    <row r="8" spans="1:5" s="190" customFormat="1" ht="18" customHeight="1">
      <c r="A8" s="213" t="s">
        <v>661</v>
      </c>
      <c r="B8" s="214">
        <v>349140</v>
      </c>
      <c r="C8" s="216">
        <v>212331</v>
      </c>
      <c r="D8" s="215">
        <f>B8/C8*100</f>
        <v>164.43194823177021</v>
      </c>
    </row>
    <row r="9" spans="1:5" ht="18" customHeight="1">
      <c r="A9" s="213" t="s">
        <v>662</v>
      </c>
      <c r="B9" s="214"/>
      <c r="C9" s="216"/>
      <c r="D9" s="215"/>
    </row>
    <row r="10" spans="1:5" ht="18" customHeight="1">
      <c r="A10" s="213" t="s">
        <v>663</v>
      </c>
      <c r="B10" s="214"/>
      <c r="C10" s="216"/>
      <c r="D10" s="215"/>
    </row>
    <row r="11" spans="1:5" ht="18" customHeight="1">
      <c r="A11" s="213" t="s">
        <v>664</v>
      </c>
      <c r="B11" s="214"/>
      <c r="C11" s="216"/>
      <c r="D11" s="215"/>
    </row>
    <row r="12" spans="1:5" ht="18" customHeight="1">
      <c r="A12" s="213" t="s">
        <v>665</v>
      </c>
      <c r="B12" s="214"/>
      <c r="C12" s="216"/>
      <c r="D12" s="215"/>
    </row>
    <row r="13" spans="1:5" ht="18" customHeight="1">
      <c r="A13" s="213" t="s">
        <v>666</v>
      </c>
      <c r="B13" s="214">
        <v>3000</v>
      </c>
      <c r="C13" s="214">
        <f>3000+183288</f>
        <v>186288</v>
      </c>
      <c r="D13" s="215">
        <f>B13/C13*100</f>
        <v>1.6104096882246843</v>
      </c>
    </row>
    <row r="14" spans="1:5" ht="18" customHeight="1">
      <c r="A14" s="213" t="s">
        <v>667</v>
      </c>
      <c r="B14" s="5">
        <v>48500</v>
      </c>
      <c r="C14" s="5">
        <v>41000</v>
      </c>
      <c r="D14" s="215">
        <f>B14/C14*100</f>
        <v>118.29268292682926</v>
      </c>
    </row>
    <row r="15" spans="1:5" ht="18" customHeight="1">
      <c r="A15" s="213" t="s">
        <v>668</v>
      </c>
      <c r="B15" s="217">
        <v>360</v>
      </c>
      <c r="C15" s="218">
        <f>[1]表二2021年基金支出预算!E19</f>
        <v>300</v>
      </c>
      <c r="D15" s="215">
        <f>B15/C15*100</f>
        <v>120</v>
      </c>
    </row>
    <row r="16" spans="1:5" s="222" customFormat="1" ht="18" customHeight="1">
      <c r="A16" s="219" t="s">
        <v>669</v>
      </c>
      <c r="B16" s="220">
        <f>SUM(B5:B15)</f>
        <v>401000</v>
      </c>
      <c r="C16" s="220">
        <f>SUM(C5:C15)</f>
        <v>439919</v>
      </c>
      <c r="D16" s="221">
        <f>B16/C16*100</f>
        <v>91.153144101527786</v>
      </c>
    </row>
    <row r="17" spans="1:4">
      <c r="A17" s="223" t="s">
        <v>530</v>
      </c>
      <c r="B17" s="214"/>
      <c r="C17" s="214"/>
      <c r="D17" s="215"/>
    </row>
    <row r="18" spans="1:4">
      <c r="A18" s="223" t="s">
        <v>513</v>
      </c>
      <c r="B18" s="220">
        <f>SUM(B19:B23)</f>
        <v>120000</v>
      </c>
      <c r="C18" s="220">
        <f>SUM(C19:C23)</f>
        <v>120000</v>
      </c>
      <c r="D18" s="215">
        <f>B18/C18*100</f>
        <v>100</v>
      </c>
    </row>
    <row r="19" spans="1:4">
      <c r="A19" s="224" t="s">
        <v>670</v>
      </c>
      <c r="B19" s="214"/>
      <c r="C19" s="214"/>
      <c r="D19" s="215"/>
    </row>
    <row r="20" spans="1:4" s="222" customFormat="1">
      <c r="A20" s="224" t="s">
        <v>671</v>
      </c>
      <c r="B20" s="214"/>
      <c r="C20" s="214"/>
      <c r="D20" s="215"/>
    </row>
    <row r="21" spans="1:4" s="222" customFormat="1">
      <c r="A21" s="224" t="s">
        <v>672</v>
      </c>
      <c r="B21" s="214">
        <v>120000</v>
      </c>
      <c r="C21" s="214">
        <v>120000</v>
      </c>
      <c r="D21" s="215">
        <f>B21/C21*100</f>
        <v>100</v>
      </c>
    </row>
    <row r="22" spans="1:4">
      <c r="A22" s="224" t="s">
        <v>673</v>
      </c>
      <c r="B22" s="216"/>
      <c r="C22" s="214"/>
      <c r="D22" s="215"/>
    </row>
    <row r="23" spans="1:4" s="222" customFormat="1">
      <c r="A23" s="224" t="s">
        <v>674</v>
      </c>
      <c r="B23" s="214"/>
      <c r="C23" s="214"/>
      <c r="D23" s="215"/>
    </row>
    <row r="24" spans="1:4" ht="15" thickBot="1">
      <c r="A24" s="225" t="s">
        <v>675</v>
      </c>
      <c r="B24" s="226">
        <f>B16+B17+B18</f>
        <v>521000</v>
      </c>
      <c r="C24" s="226">
        <f>C16+C17+C18</f>
        <v>559919</v>
      </c>
      <c r="D24" s="227">
        <f>B24/C24*100</f>
        <v>93.049173183978397</v>
      </c>
    </row>
    <row r="25" spans="1:4" s="222" customFormat="1" ht="36" customHeight="1">
      <c r="A25" s="333" t="s">
        <v>684</v>
      </c>
      <c r="B25" s="333"/>
      <c r="C25" s="333"/>
      <c r="D25" s="333"/>
    </row>
    <row r="28" spans="1:4" s="222" customFormat="1">
      <c r="A28" s="74"/>
      <c r="B28" s="74"/>
      <c r="C28" s="74"/>
      <c r="D28" s="75"/>
    </row>
    <row r="36" spans="1:4" s="222" customFormat="1">
      <c r="A36" s="74"/>
      <c r="B36" s="74"/>
      <c r="C36" s="74"/>
      <c r="D36" s="75"/>
    </row>
    <row r="37" spans="1:4" s="222" customFormat="1">
      <c r="A37" s="74"/>
      <c r="B37" s="74"/>
      <c r="C37" s="74"/>
      <c r="D37" s="75"/>
    </row>
    <row r="38" spans="1:4" s="222" customFormat="1">
      <c r="A38" s="74"/>
      <c r="B38" s="74"/>
      <c r="C38" s="74"/>
      <c r="D38" s="75"/>
    </row>
  </sheetData>
  <mergeCells count="2">
    <mergeCell ref="A2:D2"/>
    <mergeCell ref="A25:D25"/>
  </mergeCells>
  <phoneticPr fontId="1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A3" sqref="A3"/>
    </sheetView>
  </sheetViews>
  <sheetFormatPr defaultRowHeight="14.25"/>
  <cols>
    <col min="1" max="1" width="23.5" bestFit="1" customWidth="1"/>
    <col min="10" max="10" width="16.375" bestFit="1" customWidth="1"/>
  </cols>
  <sheetData>
    <row r="1" spans="1:10" ht="15.75">
      <c r="A1" s="228" t="s">
        <v>685</v>
      </c>
    </row>
    <row r="2" spans="1:10" ht="24">
      <c r="A2" s="341" t="s">
        <v>692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>
      <c r="A3" s="229"/>
      <c r="B3" s="229"/>
      <c r="C3" s="229"/>
      <c r="D3" s="229"/>
      <c r="E3" s="229"/>
      <c r="F3" s="229"/>
      <c r="G3" s="229"/>
      <c r="H3" s="229"/>
      <c r="J3" s="230" t="s">
        <v>549</v>
      </c>
    </row>
    <row r="4" spans="1:10" ht="23.25" customHeight="1">
      <c r="A4" s="231" t="s">
        <v>550</v>
      </c>
      <c r="B4" s="232" t="s">
        <v>686</v>
      </c>
      <c r="C4" s="232" t="s">
        <v>687</v>
      </c>
      <c r="D4" s="232" t="s">
        <v>687</v>
      </c>
      <c r="E4" s="232" t="s">
        <v>687</v>
      </c>
      <c r="F4" s="232" t="s">
        <v>687</v>
      </c>
      <c r="G4" s="232" t="s">
        <v>688</v>
      </c>
      <c r="H4" s="232" t="s">
        <v>688</v>
      </c>
      <c r="I4" s="232" t="s">
        <v>688</v>
      </c>
      <c r="J4" s="233" t="s">
        <v>689</v>
      </c>
    </row>
    <row r="5" spans="1:10" ht="23.25" customHeight="1">
      <c r="A5" s="234" t="s">
        <v>658</v>
      </c>
      <c r="B5" s="235"/>
      <c r="C5" s="235"/>
      <c r="D5" s="235"/>
      <c r="E5" s="235"/>
      <c r="F5" s="235"/>
      <c r="G5" s="235"/>
      <c r="H5" s="235"/>
      <c r="I5" s="235"/>
      <c r="J5" s="236"/>
    </row>
    <row r="6" spans="1:10" ht="23.25" customHeight="1">
      <c r="A6" s="234" t="s">
        <v>659</v>
      </c>
      <c r="B6" s="235"/>
      <c r="C6" s="235"/>
      <c r="D6" s="235"/>
      <c r="E6" s="235"/>
      <c r="F6" s="235"/>
      <c r="G6" s="235"/>
      <c r="H6" s="235"/>
      <c r="I6" s="235"/>
      <c r="J6" s="236"/>
    </row>
    <row r="7" spans="1:10" ht="23.25" customHeight="1">
      <c r="A7" s="234" t="s">
        <v>660</v>
      </c>
      <c r="B7" s="235"/>
      <c r="C7" s="235"/>
      <c r="D7" s="235"/>
      <c r="E7" s="235"/>
      <c r="F7" s="235"/>
      <c r="G7" s="235"/>
      <c r="H7" s="235"/>
      <c r="I7" s="235"/>
      <c r="J7" s="236"/>
    </row>
    <row r="8" spans="1:10" ht="23.25" customHeight="1">
      <c r="A8" s="234" t="s">
        <v>690</v>
      </c>
      <c r="B8" s="235"/>
      <c r="C8" s="235"/>
      <c r="D8" s="235"/>
      <c r="E8" s="235"/>
      <c r="F8" s="235"/>
      <c r="G8" s="235"/>
      <c r="H8" s="235"/>
      <c r="I8" s="235"/>
      <c r="J8" s="236"/>
    </row>
    <row r="9" spans="1:10" ht="23.25" customHeight="1">
      <c r="A9" s="234" t="s">
        <v>662</v>
      </c>
      <c r="B9" s="235"/>
      <c r="C9" s="235"/>
      <c r="D9" s="235"/>
      <c r="E9" s="235"/>
      <c r="F9" s="235"/>
      <c r="G9" s="237"/>
      <c r="H9" s="235"/>
      <c r="I9" s="235"/>
      <c r="J9" s="236"/>
    </row>
    <row r="10" spans="1:10" ht="23.25" customHeight="1">
      <c r="A10" s="234" t="s">
        <v>663</v>
      </c>
      <c r="B10" s="235"/>
      <c r="C10" s="235"/>
      <c r="D10" s="235"/>
      <c r="E10" s="235"/>
      <c r="F10" s="235"/>
      <c r="G10" s="235"/>
      <c r="H10" s="235"/>
      <c r="I10" s="235"/>
      <c r="J10" s="236"/>
    </row>
    <row r="11" spans="1:10" ht="23.25" customHeight="1">
      <c r="A11" s="234" t="s">
        <v>664</v>
      </c>
      <c r="B11" s="235"/>
      <c r="C11" s="235"/>
      <c r="D11" s="235"/>
      <c r="E11" s="235"/>
      <c r="F11" s="235"/>
      <c r="G11" s="235"/>
      <c r="H11" s="235"/>
      <c r="I11" s="235"/>
      <c r="J11" s="236"/>
    </row>
    <row r="12" spans="1:10" ht="23.25" customHeight="1">
      <c r="A12" s="234" t="s">
        <v>665</v>
      </c>
      <c r="B12" s="235"/>
      <c r="C12" s="235"/>
      <c r="D12" s="235"/>
      <c r="E12" s="235"/>
      <c r="F12" s="235"/>
      <c r="G12" s="235"/>
      <c r="H12" s="235"/>
      <c r="I12" s="235"/>
      <c r="J12" s="236"/>
    </row>
    <row r="13" spans="1:10" ht="23.25" customHeight="1">
      <c r="A13" s="234" t="s">
        <v>666</v>
      </c>
      <c r="B13" s="235"/>
      <c r="C13" s="235"/>
      <c r="D13" s="235"/>
      <c r="E13" s="235"/>
      <c r="F13" s="235"/>
      <c r="G13" s="235"/>
      <c r="H13" s="235"/>
      <c r="I13" s="235"/>
      <c r="J13" s="236"/>
    </row>
    <row r="14" spans="1:10" ht="23.25" customHeight="1">
      <c r="A14" s="234" t="s">
        <v>667</v>
      </c>
      <c r="B14" s="235"/>
      <c r="C14" s="235"/>
      <c r="D14" s="235"/>
      <c r="E14" s="235"/>
      <c r="F14" s="235"/>
      <c r="G14" s="235"/>
      <c r="H14" s="235"/>
      <c r="I14" s="235"/>
      <c r="J14" s="236"/>
    </row>
    <row r="15" spans="1:10" ht="23.25" customHeight="1">
      <c r="A15" s="234" t="s">
        <v>668</v>
      </c>
      <c r="B15" s="235"/>
      <c r="C15" s="235"/>
      <c r="D15" s="235"/>
      <c r="E15" s="235"/>
      <c r="F15" s="235"/>
      <c r="G15" s="235"/>
      <c r="H15" s="235"/>
      <c r="I15" s="235"/>
      <c r="J15" s="236"/>
    </row>
    <row r="16" spans="1:10" s="241" customFormat="1" ht="23.25" customHeight="1">
      <c r="A16" s="238" t="s">
        <v>686</v>
      </c>
      <c r="B16" s="239"/>
      <c r="C16" s="239"/>
      <c r="D16" s="239"/>
      <c r="E16" s="239"/>
      <c r="F16" s="239"/>
      <c r="G16" s="239"/>
      <c r="H16" s="239"/>
      <c r="I16" s="239"/>
      <c r="J16" s="240"/>
    </row>
    <row r="17" spans="1:10" ht="17.25">
      <c r="A17" s="342" t="s">
        <v>691</v>
      </c>
      <c r="B17" s="342"/>
      <c r="C17" s="342"/>
      <c r="D17" s="342"/>
      <c r="E17" s="342"/>
      <c r="F17" s="342"/>
      <c r="G17" s="342"/>
      <c r="H17" s="342"/>
      <c r="I17" s="342"/>
      <c r="J17" s="342"/>
    </row>
  </sheetData>
  <mergeCells count="2">
    <mergeCell ref="A2:J2"/>
    <mergeCell ref="A17:J17"/>
  </mergeCells>
  <phoneticPr fontId="16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22" sqref="D22"/>
    </sheetView>
  </sheetViews>
  <sheetFormatPr defaultRowHeight="14.25"/>
  <cols>
    <col min="1" max="1" width="34.125" style="74" bestFit="1" customWidth="1"/>
    <col min="2" max="2" width="10.125" style="74" customWidth="1"/>
    <col min="3" max="3" width="9.75" style="74" customWidth="1"/>
    <col min="4" max="4" width="14.25" style="75" customWidth="1"/>
    <col min="5" max="16384" width="9" style="74"/>
  </cols>
  <sheetData>
    <row r="1" spans="1:4">
      <c r="A1" s="73" t="s">
        <v>693</v>
      </c>
    </row>
    <row r="2" spans="1:4" ht="20.25">
      <c r="A2" s="340" t="s">
        <v>694</v>
      </c>
      <c r="B2" s="340"/>
      <c r="C2" s="340"/>
      <c r="D2" s="340"/>
    </row>
    <row r="3" spans="1:4">
      <c r="A3" s="205"/>
      <c r="B3" s="206"/>
      <c r="C3" s="206"/>
      <c r="D3" s="242" t="s">
        <v>549</v>
      </c>
    </row>
    <row r="4" spans="1:4" ht="40.5">
      <c r="A4" s="243" t="s">
        <v>550</v>
      </c>
      <c r="B4" s="243" t="s">
        <v>695</v>
      </c>
      <c r="C4" s="244" t="s">
        <v>443</v>
      </c>
      <c r="D4" s="245" t="s">
        <v>444</v>
      </c>
    </row>
    <row r="5" spans="1:4" ht="22.5" customHeight="1">
      <c r="A5" s="246" t="s">
        <v>383</v>
      </c>
      <c r="B5" s="246">
        <v>7000</v>
      </c>
      <c r="C5" s="246">
        <v>6000</v>
      </c>
      <c r="D5" s="247">
        <f>B5/C5*100</f>
        <v>116.66666666666667</v>
      </c>
    </row>
    <row r="6" spans="1:4" ht="22.5" customHeight="1">
      <c r="A6" s="246" t="s">
        <v>384</v>
      </c>
      <c r="B6" s="246"/>
      <c r="C6" s="246"/>
      <c r="D6" s="247"/>
    </row>
    <row r="7" spans="1:4" ht="22.5" customHeight="1">
      <c r="A7" s="246" t="s">
        <v>385</v>
      </c>
      <c r="B7" s="246"/>
      <c r="C7" s="246"/>
      <c r="D7" s="247"/>
    </row>
    <row r="8" spans="1:4" ht="22.5" customHeight="1">
      <c r="A8" s="246" t="s">
        <v>386</v>
      </c>
      <c r="B8" s="246"/>
      <c r="C8" s="246"/>
      <c r="D8" s="247"/>
    </row>
    <row r="9" spans="1:4" ht="22.5" customHeight="1">
      <c r="A9" s="246" t="s">
        <v>696</v>
      </c>
      <c r="B9" s="246"/>
      <c r="C9" s="246"/>
      <c r="D9" s="247"/>
    </row>
    <row r="10" spans="1:4" ht="22.5" customHeight="1">
      <c r="A10" s="150" t="s">
        <v>697</v>
      </c>
      <c r="B10" s="246">
        <f>B5+B6+B7+B8+B9</f>
        <v>7000</v>
      </c>
      <c r="C10" s="246">
        <f>C5+C6+C7+C8+C9</f>
        <v>6000</v>
      </c>
      <c r="D10" s="247">
        <f>B10/C10*100</f>
        <v>116.66666666666667</v>
      </c>
    </row>
    <row r="11" spans="1:4" ht="22.5" customHeight="1">
      <c r="A11" s="248" t="s">
        <v>698</v>
      </c>
      <c r="B11" s="248"/>
      <c r="C11" s="248"/>
      <c r="D11" s="249"/>
    </row>
    <row r="12" spans="1:4" ht="22.5" customHeight="1">
      <c r="A12" s="250" t="s">
        <v>699</v>
      </c>
      <c r="B12" s="248"/>
      <c r="C12" s="248"/>
      <c r="D12" s="249"/>
    </row>
    <row r="13" spans="1:4" ht="22.5" customHeight="1">
      <c r="A13" s="251" t="s">
        <v>484</v>
      </c>
      <c r="B13" s="246">
        <f>B10+B11+B12</f>
        <v>7000</v>
      </c>
      <c r="C13" s="246">
        <f>C10+C11+C12</f>
        <v>6000</v>
      </c>
      <c r="D13" s="247">
        <f>B13/C13*100</f>
        <v>116.66666666666667</v>
      </c>
    </row>
  </sheetData>
  <mergeCells count="1">
    <mergeCell ref="A2:D2"/>
  </mergeCells>
  <phoneticPr fontId="16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D19" sqref="D19"/>
    </sheetView>
  </sheetViews>
  <sheetFormatPr defaultRowHeight="14.25"/>
  <cols>
    <col min="1" max="1" width="35.875" style="74" bestFit="1" customWidth="1"/>
    <col min="2" max="3" width="9.875" style="74" customWidth="1"/>
    <col min="4" max="4" width="13.875" style="75" bestFit="1" customWidth="1"/>
    <col min="5" max="16384" width="9" style="74"/>
  </cols>
  <sheetData>
    <row r="1" spans="1:4">
      <c r="A1" s="73" t="s">
        <v>700</v>
      </c>
    </row>
    <row r="2" spans="1:4" ht="20.25">
      <c r="A2" s="343" t="s">
        <v>708</v>
      </c>
      <c r="B2" s="343"/>
      <c r="C2" s="343"/>
      <c r="D2" s="343"/>
    </row>
    <row r="3" spans="1:4">
      <c r="A3" s="205"/>
      <c r="B3" s="206"/>
      <c r="C3" s="206"/>
      <c r="D3" s="207" t="s">
        <v>549</v>
      </c>
    </row>
    <row r="4" spans="1:4" ht="40.5">
      <c r="A4" s="252" t="s">
        <v>550</v>
      </c>
      <c r="B4" s="252" t="s">
        <v>695</v>
      </c>
      <c r="C4" s="244" t="s">
        <v>443</v>
      </c>
      <c r="D4" s="245" t="s">
        <v>444</v>
      </c>
    </row>
    <row r="5" spans="1:4" ht="24" customHeight="1">
      <c r="A5" s="246" t="s">
        <v>701</v>
      </c>
      <c r="B5" s="246"/>
      <c r="C5" s="246"/>
      <c r="D5" s="247"/>
    </row>
    <row r="6" spans="1:4" ht="24" customHeight="1">
      <c r="A6" s="246" t="s">
        <v>702</v>
      </c>
      <c r="B6" s="246"/>
      <c r="C6" s="246"/>
      <c r="D6" s="247"/>
    </row>
    <row r="7" spans="1:4" ht="24" customHeight="1">
      <c r="A7" s="246" t="s">
        <v>703</v>
      </c>
      <c r="B7" s="246"/>
      <c r="C7" s="246"/>
      <c r="D7" s="247"/>
    </row>
    <row r="8" spans="1:4" ht="24" customHeight="1">
      <c r="A8" s="246" t="s">
        <v>704</v>
      </c>
      <c r="B8" s="246">
        <v>5000</v>
      </c>
      <c r="C8" s="246">
        <v>4000</v>
      </c>
      <c r="D8" s="247">
        <f>B8/C8*100</f>
        <v>125</v>
      </c>
    </row>
    <row r="9" spans="1:4" ht="24" customHeight="1">
      <c r="A9" s="150" t="s">
        <v>705</v>
      </c>
      <c r="B9" s="246">
        <f>SUM(B5:B8)</f>
        <v>5000</v>
      </c>
      <c r="C9" s="246">
        <f>SUM(C5:C8)</f>
        <v>4000</v>
      </c>
      <c r="D9" s="247">
        <f>B9/C9*100</f>
        <v>125</v>
      </c>
    </row>
    <row r="10" spans="1:4" ht="24" customHeight="1">
      <c r="A10" s="246" t="s">
        <v>706</v>
      </c>
      <c r="B10" s="248"/>
      <c r="C10" s="248"/>
      <c r="D10" s="249"/>
    </row>
    <row r="11" spans="1:4" ht="24" customHeight="1">
      <c r="A11" s="246" t="s">
        <v>707</v>
      </c>
      <c r="B11" s="248">
        <v>2000</v>
      </c>
      <c r="C11" s="248">
        <v>2000</v>
      </c>
      <c r="D11" s="249"/>
    </row>
    <row r="12" spans="1:4" ht="24" customHeight="1">
      <c r="A12" s="150" t="s">
        <v>527</v>
      </c>
      <c r="B12" s="253">
        <f>SUM(B9:B11)</f>
        <v>7000</v>
      </c>
      <c r="C12" s="253">
        <f>SUM(C9:C11)</f>
        <v>6000</v>
      </c>
      <c r="D12" s="254">
        <f>B12/C12*100</f>
        <v>116.66666666666667</v>
      </c>
    </row>
  </sheetData>
  <mergeCells count="1">
    <mergeCell ref="A2:D2"/>
  </mergeCells>
  <phoneticPr fontId="16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F10" sqref="F10"/>
    </sheetView>
  </sheetViews>
  <sheetFormatPr defaultColWidth="9" defaultRowHeight="14.25"/>
  <cols>
    <col min="1" max="1" width="36.25" style="255" customWidth="1"/>
    <col min="2" max="3" width="9.5" style="255" customWidth="1"/>
    <col min="4" max="4" width="13.875" style="256" customWidth="1"/>
    <col min="5" max="5" width="6" style="255" customWidth="1"/>
    <col min="6" max="6" width="6.625" style="257" customWidth="1"/>
    <col min="7" max="16384" width="9" style="255"/>
  </cols>
  <sheetData>
    <row r="1" spans="1:5">
      <c r="A1" s="1" t="s">
        <v>709</v>
      </c>
    </row>
    <row r="2" spans="1:5" ht="20.25">
      <c r="A2" s="344" t="s">
        <v>721</v>
      </c>
      <c r="B2" s="344"/>
      <c r="C2" s="344"/>
      <c r="D2" s="344"/>
    </row>
    <row r="3" spans="1:5">
      <c r="A3" s="258"/>
      <c r="B3" s="259"/>
      <c r="C3" s="259"/>
      <c r="D3" s="260" t="s">
        <v>549</v>
      </c>
    </row>
    <row r="4" spans="1:5" ht="40.5">
      <c r="A4" s="261" t="s">
        <v>550</v>
      </c>
      <c r="B4" s="261" t="s">
        <v>695</v>
      </c>
      <c r="C4" s="262" t="s">
        <v>710</v>
      </c>
      <c r="D4" s="263" t="s">
        <v>711</v>
      </c>
    </row>
    <row r="5" spans="1:5" ht="19.5" customHeight="1">
      <c r="A5" s="264" t="s">
        <v>383</v>
      </c>
      <c r="B5" s="264">
        <v>7000</v>
      </c>
      <c r="C5" s="264">
        <v>6000</v>
      </c>
      <c r="D5" s="265">
        <f>B5/C5*100</f>
        <v>116.66666666666667</v>
      </c>
    </row>
    <row r="6" spans="1:5" ht="19.5" customHeight="1">
      <c r="A6" s="266" t="s">
        <v>712</v>
      </c>
      <c r="B6" s="264">
        <v>3500</v>
      </c>
      <c r="C6" s="264">
        <v>3000</v>
      </c>
      <c r="D6" s="265">
        <f>B6/C6*100</f>
        <v>116.66666666666667</v>
      </c>
    </row>
    <row r="7" spans="1:5" ht="19.5" customHeight="1">
      <c r="A7" s="267" t="s">
        <v>713</v>
      </c>
      <c r="B7" s="264">
        <v>1000</v>
      </c>
      <c r="C7" s="264">
        <v>2000</v>
      </c>
      <c r="D7" s="265">
        <f>B7/C7*100</f>
        <v>50</v>
      </c>
    </row>
    <row r="8" spans="1:5" ht="19.5" customHeight="1">
      <c r="A8" s="267" t="s">
        <v>714</v>
      </c>
      <c r="B8" s="264">
        <v>2500</v>
      </c>
      <c r="C8" s="264">
        <v>1000</v>
      </c>
      <c r="D8" s="265">
        <f>B8/C8*100</f>
        <v>250</v>
      </c>
    </row>
    <row r="9" spans="1:5" ht="19.5" customHeight="1">
      <c r="A9" s="264" t="s">
        <v>384</v>
      </c>
      <c r="B9" s="264"/>
      <c r="C9" s="264"/>
      <c r="D9" s="265"/>
      <c r="E9" s="257"/>
    </row>
    <row r="10" spans="1:5" ht="19.5" customHeight="1">
      <c r="A10" s="266" t="s">
        <v>715</v>
      </c>
      <c r="B10" s="264"/>
      <c r="C10" s="264"/>
      <c r="D10" s="265"/>
    </row>
    <row r="11" spans="1:5" ht="19.5" customHeight="1">
      <c r="A11" s="267" t="s">
        <v>716</v>
      </c>
      <c r="B11" s="264"/>
      <c r="C11" s="264"/>
      <c r="D11" s="265"/>
    </row>
    <row r="12" spans="1:5" ht="19.5" customHeight="1">
      <c r="A12" s="267" t="s">
        <v>717</v>
      </c>
      <c r="B12" s="264"/>
      <c r="C12" s="264"/>
      <c r="D12" s="265"/>
    </row>
    <row r="13" spans="1:5" ht="19.5" customHeight="1">
      <c r="A13" s="267" t="s">
        <v>718</v>
      </c>
      <c r="B13" s="264"/>
      <c r="C13" s="264"/>
      <c r="D13" s="265"/>
    </row>
    <row r="14" spans="1:5" ht="19.5" customHeight="1">
      <c r="A14" s="264" t="s">
        <v>385</v>
      </c>
      <c r="B14" s="264"/>
      <c r="C14" s="264"/>
      <c r="D14" s="265"/>
    </row>
    <row r="15" spans="1:5" ht="19.5" customHeight="1">
      <c r="A15" s="264" t="s">
        <v>386</v>
      </c>
      <c r="B15" s="264"/>
      <c r="C15" s="264"/>
      <c r="D15" s="265"/>
    </row>
    <row r="16" spans="1:5" ht="19.5" customHeight="1">
      <c r="A16" s="264" t="s">
        <v>387</v>
      </c>
      <c r="B16" s="264"/>
      <c r="C16" s="264"/>
      <c r="D16" s="265"/>
    </row>
    <row r="17" spans="1:4" ht="19.5" customHeight="1">
      <c r="A17" s="268" t="s">
        <v>719</v>
      </c>
      <c r="B17" s="264">
        <f>B5+B9+B14+B15+B16</f>
        <v>7000</v>
      </c>
      <c r="C17" s="264">
        <f>C5+C9+C14+C15+C16</f>
        <v>6000</v>
      </c>
      <c r="D17" s="265">
        <f>B17/C17*100</f>
        <v>116.66666666666667</v>
      </c>
    </row>
    <row r="18" spans="1:4" ht="19.5" customHeight="1">
      <c r="A18" s="264" t="s">
        <v>720</v>
      </c>
      <c r="B18" s="269"/>
      <c r="C18" s="269"/>
      <c r="D18" s="270"/>
    </row>
    <row r="19" spans="1:4" ht="19.5" customHeight="1">
      <c r="A19" s="264" t="s">
        <v>699</v>
      </c>
      <c r="B19" s="269"/>
      <c r="C19" s="269"/>
      <c r="D19" s="270"/>
    </row>
    <row r="20" spans="1:4" ht="19.5" customHeight="1">
      <c r="A20" s="268" t="s">
        <v>382</v>
      </c>
      <c r="B20" s="269">
        <f>SUM(B17:B19)</f>
        <v>7000</v>
      </c>
      <c r="C20" s="269">
        <f>SUM(C17:C19)</f>
        <v>6000</v>
      </c>
      <c r="D20" s="265">
        <f>B20/C20*100</f>
        <v>116.66666666666667</v>
      </c>
    </row>
  </sheetData>
  <mergeCells count="1">
    <mergeCell ref="A2:D2"/>
  </mergeCells>
  <phoneticPr fontId="16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C28" sqref="C28"/>
    </sheetView>
  </sheetViews>
  <sheetFormatPr defaultRowHeight="14.25"/>
  <cols>
    <col min="1" max="1" width="43.375" style="74" bestFit="1" customWidth="1"/>
    <col min="2" max="2" width="10.625" style="74" customWidth="1"/>
    <col min="3" max="3" width="9" style="74"/>
    <col min="4" max="4" width="11.125" style="75" customWidth="1"/>
    <col min="5" max="16384" width="9" style="74"/>
  </cols>
  <sheetData>
    <row r="1" spans="1:4">
      <c r="A1" s="73" t="s">
        <v>722</v>
      </c>
    </row>
    <row r="2" spans="1:4" ht="20.25">
      <c r="A2" s="343" t="s">
        <v>747</v>
      </c>
      <c r="B2" s="343"/>
      <c r="C2" s="343"/>
      <c r="D2" s="343"/>
    </row>
    <row r="3" spans="1:4">
      <c r="A3" s="205"/>
      <c r="B3" s="206"/>
      <c r="C3" s="206"/>
      <c r="D3" s="207" t="s">
        <v>549</v>
      </c>
    </row>
    <row r="4" spans="1:4" ht="40.5">
      <c r="A4" s="243" t="s">
        <v>550</v>
      </c>
      <c r="B4" s="243" t="s">
        <v>695</v>
      </c>
      <c r="C4" s="244" t="s">
        <v>443</v>
      </c>
      <c r="D4" s="245" t="s">
        <v>444</v>
      </c>
    </row>
    <row r="5" spans="1:4">
      <c r="A5" s="271" t="s">
        <v>723</v>
      </c>
      <c r="B5" s="272"/>
      <c r="C5" s="272"/>
      <c r="D5" s="254"/>
    </row>
    <row r="6" spans="1:4">
      <c r="A6" s="271" t="s">
        <v>724</v>
      </c>
      <c r="B6" s="246"/>
      <c r="C6" s="246"/>
      <c r="D6" s="247"/>
    </row>
    <row r="7" spans="1:4">
      <c r="A7" s="273" t="s">
        <v>725</v>
      </c>
      <c r="B7" s="246"/>
      <c r="C7" s="246"/>
      <c r="D7" s="247"/>
    </row>
    <row r="8" spans="1:4">
      <c r="A8" s="273" t="s">
        <v>726</v>
      </c>
      <c r="B8" s="246"/>
      <c r="C8" s="246"/>
      <c r="D8" s="247"/>
    </row>
    <row r="9" spans="1:4">
      <c r="A9" s="273" t="s">
        <v>727</v>
      </c>
      <c r="B9" s="246"/>
      <c r="C9" s="246"/>
      <c r="D9" s="247"/>
    </row>
    <row r="10" spans="1:4">
      <c r="A10" s="273" t="s">
        <v>728</v>
      </c>
      <c r="B10" s="246"/>
      <c r="C10" s="246"/>
      <c r="D10" s="247"/>
    </row>
    <row r="11" spans="1:4">
      <c r="A11" s="273" t="s">
        <v>729</v>
      </c>
      <c r="B11" s="246"/>
      <c r="C11" s="246"/>
      <c r="D11" s="247"/>
    </row>
    <row r="12" spans="1:4">
      <c r="A12" s="273" t="s">
        <v>730</v>
      </c>
      <c r="B12" s="246"/>
      <c r="C12" s="246"/>
      <c r="D12" s="247"/>
    </row>
    <row r="13" spans="1:4">
      <c r="A13" s="273" t="s">
        <v>731</v>
      </c>
      <c r="B13" s="246"/>
      <c r="C13" s="246"/>
      <c r="D13" s="247"/>
    </row>
    <row r="14" spans="1:4">
      <c r="A14" s="273" t="s">
        <v>732</v>
      </c>
      <c r="B14" s="246"/>
      <c r="C14" s="246"/>
      <c r="D14" s="247"/>
    </row>
    <row r="15" spans="1:4">
      <c r="A15" s="271" t="s">
        <v>733</v>
      </c>
      <c r="B15" s="274"/>
      <c r="C15" s="274"/>
      <c r="D15" s="275"/>
    </row>
    <row r="16" spans="1:4">
      <c r="A16" s="276" t="s">
        <v>734</v>
      </c>
      <c r="B16" s="155"/>
      <c r="C16" s="155"/>
      <c r="D16" s="277"/>
    </row>
    <row r="17" spans="1:4">
      <c r="A17" s="273" t="s">
        <v>735</v>
      </c>
      <c r="B17" s="155"/>
      <c r="C17" s="155"/>
      <c r="D17" s="277"/>
    </row>
    <row r="18" spans="1:4">
      <c r="A18" s="273" t="s">
        <v>736</v>
      </c>
      <c r="B18" s="155"/>
      <c r="C18" s="155"/>
      <c r="D18" s="277"/>
    </row>
    <row r="19" spans="1:4">
      <c r="A19" s="273" t="s">
        <v>737</v>
      </c>
      <c r="B19" s="155"/>
      <c r="C19" s="155"/>
      <c r="D19" s="277"/>
    </row>
    <row r="20" spans="1:4">
      <c r="A20" s="273" t="s">
        <v>738</v>
      </c>
      <c r="B20" s="155"/>
      <c r="C20" s="155"/>
      <c r="D20" s="277"/>
    </row>
    <row r="21" spans="1:4">
      <c r="A21" s="273" t="s">
        <v>739</v>
      </c>
      <c r="B21" s="155"/>
      <c r="C21" s="155"/>
      <c r="D21" s="277"/>
    </row>
    <row r="22" spans="1:4">
      <c r="A22" s="273" t="s">
        <v>740</v>
      </c>
      <c r="B22" s="155"/>
      <c r="C22" s="155"/>
      <c r="D22" s="277"/>
    </row>
    <row r="23" spans="1:4">
      <c r="A23" s="273" t="s">
        <v>741</v>
      </c>
      <c r="B23" s="155"/>
      <c r="C23" s="155"/>
      <c r="D23" s="277"/>
    </row>
    <row r="24" spans="1:4">
      <c r="A24" s="273" t="s">
        <v>742</v>
      </c>
      <c r="B24" s="155"/>
      <c r="C24" s="155"/>
      <c r="D24" s="277"/>
    </row>
    <row r="25" spans="1:4">
      <c r="A25" s="271" t="s">
        <v>743</v>
      </c>
      <c r="B25" s="274"/>
      <c r="C25" s="274"/>
      <c r="D25" s="275"/>
    </row>
    <row r="26" spans="1:4">
      <c r="A26" s="271" t="s">
        <v>744</v>
      </c>
      <c r="B26" s="155"/>
      <c r="C26" s="155"/>
      <c r="D26" s="277"/>
    </row>
    <row r="27" spans="1:4">
      <c r="A27" s="271" t="s">
        <v>704</v>
      </c>
      <c r="B27" s="246">
        <v>5000</v>
      </c>
      <c r="C27" s="246">
        <v>4000</v>
      </c>
      <c r="D27" s="247">
        <f>B27/C27*100</f>
        <v>125</v>
      </c>
    </row>
    <row r="28" spans="1:4">
      <c r="A28" s="150" t="s">
        <v>511</v>
      </c>
      <c r="B28" s="246">
        <f>B5+B15+B25+B27</f>
        <v>5000</v>
      </c>
      <c r="C28" s="246">
        <f t="shared" ref="C28" si="0">C5+C15+C25+C27</f>
        <v>4000</v>
      </c>
      <c r="D28" s="247">
        <f>B28/C28*100</f>
        <v>125</v>
      </c>
    </row>
    <row r="29" spans="1:4">
      <c r="A29" s="204" t="s">
        <v>745</v>
      </c>
      <c r="B29" s="248"/>
      <c r="C29" s="248"/>
      <c r="D29" s="249"/>
    </row>
    <row r="30" spans="1:4">
      <c r="A30" s="246" t="s">
        <v>707</v>
      </c>
      <c r="B30" s="248">
        <v>2000</v>
      </c>
      <c r="C30" s="248">
        <v>2000</v>
      </c>
      <c r="D30" s="247">
        <f>B30/C30*100</f>
        <v>100</v>
      </c>
    </row>
    <row r="31" spans="1:4">
      <c r="A31" s="150" t="s">
        <v>746</v>
      </c>
      <c r="B31" s="248">
        <f>SUM(B28:B30)</f>
        <v>7000</v>
      </c>
      <c r="C31" s="248">
        <f>SUM(C28:C30)</f>
        <v>6000</v>
      </c>
      <c r="D31" s="247">
        <f>B31/C31*100</f>
        <v>116.66666666666667</v>
      </c>
    </row>
  </sheetData>
  <mergeCells count="1">
    <mergeCell ref="A2:D2"/>
  </mergeCells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5"/>
  <sheetViews>
    <sheetView workbookViewId="0">
      <pane ySplit="4" topLeftCell="A20" activePane="bottomLeft" state="frozen"/>
      <selection pane="bottomLeft" activeCell="C35" sqref="C35:C40"/>
    </sheetView>
  </sheetViews>
  <sheetFormatPr defaultRowHeight="13.5"/>
  <cols>
    <col min="1" max="1" width="36.125" style="51" customWidth="1"/>
    <col min="2" max="2" width="13.875" style="51" customWidth="1"/>
    <col min="3" max="3" width="13.5" style="51" customWidth="1"/>
    <col min="4" max="4" width="15.125" style="52" customWidth="1"/>
    <col min="5" max="5" width="9" style="51"/>
    <col min="6" max="6" width="20.375" style="51" customWidth="1"/>
    <col min="7" max="16384" width="9" style="51"/>
  </cols>
  <sheetData>
    <row r="1" spans="1:10">
      <c r="A1" s="51" t="s">
        <v>438</v>
      </c>
    </row>
    <row r="2" spans="1:10" ht="20.25">
      <c r="A2" s="325" t="s">
        <v>485</v>
      </c>
      <c r="B2" s="325"/>
      <c r="C2" s="325"/>
      <c r="D2" s="325"/>
    </row>
    <row r="3" spans="1:10" ht="14.25" thickBot="1">
      <c r="D3" s="52" t="s">
        <v>440</v>
      </c>
    </row>
    <row r="4" spans="1:10" s="56" customFormat="1" ht="27">
      <c r="A4" s="53" t="s">
        <v>441</v>
      </c>
      <c r="B4" s="54" t="s">
        <v>442</v>
      </c>
      <c r="C4" s="54" t="s">
        <v>443</v>
      </c>
      <c r="D4" s="55" t="s">
        <v>444</v>
      </c>
    </row>
    <row r="5" spans="1:10" s="60" customFormat="1">
      <c r="A5" s="57" t="s">
        <v>445</v>
      </c>
      <c r="B5" s="65">
        <f>SUM(B6:B21)</f>
        <v>626000</v>
      </c>
      <c r="C5" s="58">
        <f>SUM(C6:C21)</f>
        <v>473000</v>
      </c>
      <c r="D5" s="59">
        <f>B5/C5*100</f>
        <v>132.34672304439746</v>
      </c>
    </row>
    <row r="6" spans="1:10">
      <c r="A6" s="61" t="s">
        <v>446</v>
      </c>
      <c r="B6" s="71">
        <v>210000</v>
      </c>
      <c r="C6" s="62">
        <v>195500</v>
      </c>
      <c r="D6" s="63">
        <f>B6/C6*100</f>
        <v>107.41687979539643</v>
      </c>
      <c r="F6" s="60"/>
      <c r="G6" s="60"/>
      <c r="H6" s="60"/>
      <c r="I6" s="60"/>
      <c r="J6" s="60"/>
    </row>
    <row r="7" spans="1:10">
      <c r="A7" s="61" t="s">
        <v>447</v>
      </c>
      <c r="B7" s="71"/>
      <c r="C7" s="62"/>
      <c r="D7" s="63"/>
      <c r="F7" s="60"/>
      <c r="G7" s="60"/>
      <c r="H7" s="60"/>
      <c r="I7" s="60"/>
      <c r="J7" s="60"/>
    </row>
    <row r="8" spans="1:10">
      <c r="A8" s="61" t="s">
        <v>448</v>
      </c>
      <c r="B8" s="71">
        <v>60000</v>
      </c>
      <c r="C8" s="62">
        <v>53500</v>
      </c>
      <c r="D8" s="63">
        <f t="shared" ref="D8:D44" si="0">B8/C8*100</f>
        <v>112.14953271028037</v>
      </c>
      <c r="F8" s="60"/>
      <c r="G8" s="60"/>
      <c r="H8" s="60"/>
      <c r="I8" s="60"/>
      <c r="J8" s="60"/>
    </row>
    <row r="9" spans="1:10">
      <c r="A9" s="61" t="s">
        <v>449</v>
      </c>
      <c r="B9" s="71"/>
      <c r="C9" s="62"/>
      <c r="D9" s="63"/>
      <c r="F9" s="60"/>
      <c r="G9" s="60"/>
      <c r="H9" s="60"/>
      <c r="I9" s="60"/>
      <c r="J9" s="60"/>
    </row>
    <row r="10" spans="1:10">
      <c r="A10" s="61" t="s">
        <v>450</v>
      </c>
      <c r="B10" s="71">
        <v>39000</v>
      </c>
      <c r="C10" s="62">
        <v>30100</v>
      </c>
      <c r="D10" s="63">
        <f t="shared" si="0"/>
        <v>129.56810631229237</v>
      </c>
      <c r="F10" s="60"/>
      <c r="G10" s="60"/>
      <c r="H10" s="60"/>
      <c r="I10" s="60"/>
      <c r="J10" s="60"/>
    </row>
    <row r="11" spans="1:10">
      <c r="A11" s="61" t="s">
        <v>451</v>
      </c>
      <c r="B11" s="71">
        <v>3000</v>
      </c>
      <c r="C11" s="62">
        <v>1970</v>
      </c>
      <c r="D11" s="63">
        <f t="shared" si="0"/>
        <v>152.28426395939084</v>
      </c>
      <c r="F11" s="60"/>
      <c r="G11" s="60"/>
      <c r="H11" s="60"/>
      <c r="I11" s="60"/>
      <c r="J11" s="60"/>
    </row>
    <row r="12" spans="1:10">
      <c r="A12" s="61" t="s">
        <v>452</v>
      </c>
      <c r="B12" s="71">
        <v>29000</v>
      </c>
      <c r="C12" s="62">
        <v>17200</v>
      </c>
      <c r="D12" s="63">
        <f t="shared" si="0"/>
        <v>168.6046511627907</v>
      </c>
      <c r="F12" s="60"/>
      <c r="G12" s="60"/>
      <c r="H12" s="60"/>
      <c r="I12" s="60"/>
      <c r="J12" s="60"/>
    </row>
    <row r="13" spans="1:10">
      <c r="A13" s="61" t="s">
        <v>453</v>
      </c>
      <c r="B13" s="71">
        <v>40000</v>
      </c>
      <c r="C13" s="62">
        <v>23200</v>
      </c>
      <c r="D13" s="63">
        <f t="shared" si="0"/>
        <v>172.41379310344826</v>
      </c>
      <c r="F13" s="60"/>
      <c r="G13" s="60"/>
      <c r="H13" s="60"/>
      <c r="I13" s="60"/>
      <c r="J13" s="60"/>
    </row>
    <row r="14" spans="1:10">
      <c r="A14" s="61" t="s">
        <v>454</v>
      </c>
      <c r="B14" s="71">
        <v>13700</v>
      </c>
      <c r="C14" s="62">
        <v>8000</v>
      </c>
      <c r="D14" s="63">
        <f t="shared" si="0"/>
        <v>171.25</v>
      </c>
      <c r="F14" s="60"/>
      <c r="G14" s="60"/>
      <c r="H14" s="60"/>
      <c r="I14" s="60"/>
      <c r="J14" s="60"/>
    </row>
    <row r="15" spans="1:10">
      <c r="A15" s="61" t="s">
        <v>455</v>
      </c>
      <c r="B15" s="71">
        <v>22000</v>
      </c>
      <c r="C15" s="62">
        <v>13000</v>
      </c>
      <c r="D15" s="63">
        <f t="shared" si="0"/>
        <v>169.23076923076923</v>
      </c>
      <c r="F15" s="60"/>
      <c r="G15" s="60"/>
      <c r="H15" s="60"/>
      <c r="I15" s="60"/>
      <c r="J15" s="60"/>
    </row>
    <row r="16" spans="1:10">
      <c r="A16" s="61" t="s">
        <v>456</v>
      </c>
      <c r="B16" s="71">
        <v>126000</v>
      </c>
      <c r="C16" s="62">
        <v>75500</v>
      </c>
      <c r="D16" s="63">
        <f t="shared" si="0"/>
        <v>166.88741721854305</v>
      </c>
      <c r="F16" s="60"/>
      <c r="G16" s="60"/>
      <c r="H16" s="60"/>
      <c r="I16" s="60"/>
      <c r="J16" s="60"/>
    </row>
    <row r="17" spans="1:10">
      <c r="A17" s="61" t="s">
        <v>457</v>
      </c>
      <c r="B17" s="71">
        <v>15000</v>
      </c>
      <c r="C17" s="62">
        <v>9000</v>
      </c>
      <c r="D17" s="63">
        <f t="shared" si="0"/>
        <v>166.66666666666669</v>
      </c>
      <c r="F17" s="60"/>
      <c r="G17" s="60"/>
      <c r="H17" s="60"/>
      <c r="I17" s="60"/>
      <c r="J17" s="60"/>
    </row>
    <row r="18" spans="1:10">
      <c r="A18" s="61" t="s">
        <v>458</v>
      </c>
      <c r="B18" s="71">
        <v>4000</v>
      </c>
      <c r="C18" s="62">
        <v>2480</v>
      </c>
      <c r="D18" s="63">
        <f t="shared" si="0"/>
        <v>161.29032258064515</v>
      </c>
      <c r="F18" s="60"/>
      <c r="G18" s="60"/>
      <c r="H18" s="60"/>
      <c r="I18" s="60"/>
      <c r="J18" s="60"/>
    </row>
    <row r="19" spans="1:10">
      <c r="A19" s="61" t="s">
        <v>459</v>
      </c>
      <c r="B19" s="71">
        <v>61800</v>
      </c>
      <c r="C19" s="62">
        <v>42000</v>
      </c>
      <c r="D19" s="63">
        <f t="shared" si="0"/>
        <v>147.14285714285717</v>
      </c>
      <c r="F19" s="60"/>
      <c r="G19" s="60"/>
      <c r="H19" s="60"/>
      <c r="I19" s="60"/>
      <c r="J19" s="60"/>
    </row>
    <row r="20" spans="1:10">
      <c r="A20" s="61" t="s">
        <v>460</v>
      </c>
      <c r="B20" s="71">
        <v>2500</v>
      </c>
      <c r="C20" s="62">
        <v>1300</v>
      </c>
      <c r="D20" s="63">
        <f t="shared" si="0"/>
        <v>192.30769230769232</v>
      </c>
    </row>
    <row r="21" spans="1:10" ht="14.25" customHeight="1">
      <c r="A21" s="61" t="s">
        <v>461</v>
      </c>
      <c r="B21" s="71"/>
      <c r="C21" s="62">
        <v>250</v>
      </c>
      <c r="D21" s="63"/>
    </row>
    <row r="22" spans="1:10" s="60" customFormat="1">
      <c r="A22" s="57" t="s">
        <v>462</v>
      </c>
      <c r="B22" s="58">
        <f>SUM(B23:B30)</f>
        <v>76000</v>
      </c>
      <c r="C22" s="58">
        <f>SUM(C23:C30)</f>
        <v>177000</v>
      </c>
      <c r="D22" s="59">
        <f t="shared" si="0"/>
        <v>42.93785310734463</v>
      </c>
    </row>
    <row r="23" spans="1:10">
      <c r="A23" s="61" t="s">
        <v>463</v>
      </c>
      <c r="B23" s="62">
        <v>25000</v>
      </c>
      <c r="C23" s="51">
        <v>94800</v>
      </c>
      <c r="D23" s="63">
        <f t="shared" si="0"/>
        <v>26.371308016877638</v>
      </c>
    </row>
    <row r="24" spans="1:10">
      <c r="A24" s="61" t="s">
        <v>464</v>
      </c>
      <c r="B24" s="62">
        <v>13000</v>
      </c>
      <c r="C24" s="62">
        <v>13500</v>
      </c>
      <c r="D24" s="63">
        <f t="shared" si="0"/>
        <v>96.296296296296291</v>
      </c>
    </row>
    <row r="25" spans="1:10">
      <c r="A25" s="61" t="s">
        <v>465</v>
      </c>
      <c r="B25" s="62">
        <v>18000</v>
      </c>
      <c r="C25" s="62">
        <v>28700</v>
      </c>
      <c r="D25" s="63">
        <f t="shared" si="0"/>
        <v>62.717770034843198</v>
      </c>
    </row>
    <row r="26" spans="1:10">
      <c r="A26" s="61" t="s">
        <v>466</v>
      </c>
      <c r="B26" s="62"/>
      <c r="C26" s="62"/>
      <c r="D26" s="63"/>
    </row>
    <row r="27" spans="1:10">
      <c r="A27" s="61" t="s">
        <v>467</v>
      </c>
      <c r="B27" s="62"/>
      <c r="C27" s="62"/>
      <c r="D27" s="63"/>
    </row>
    <row r="28" spans="1:10">
      <c r="A28" s="61" t="s">
        <v>468</v>
      </c>
      <c r="B28" s="62"/>
      <c r="C28" s="62"/>
      <c r="D28" s="63"/>
    </row>
    <row r="29" spans="1:10">
      <c r="A29" s="61" t="s">
        <v>469</v>
      </c>
      <c r="B29" s="62"/>
      <c r="C29" s="62"/>
      <c r="D29" s="63"/>
    </row>
    <row r="30" spans="1:10">
      <c r="A30" s="61" t="s">
        <v>470</v>
      </c>
      <c r="B30" s="62">
        <v>20000</v>
      </c>
      <c r="C30" s="62">
        <v>40000</v>
      </c>
      <c r="D30" s="63">
        <f t="shared" si="0"/>
        <v>50</v>
      </c>
    </row>
    <row r="31" spans="1:10" s="60" customFormat="1">
      <c r="A31" s="64" t="s">
        <v>471</v>
      </c>
      <c r="B31" s="65">
        <f>B5+B22</f>
        <v>702000</v>
      </c>
      <c r="C31" s="65">
        <f>C5+C22</f>
        <v>650000</v>
      </c>
      <c r="D31" s="59">
        <f t="shared" si="0"/>
        <v>108</v>
      </c>
    </row>
    <row r="32" spans="1:10" s="60" customFormat="1">
      <c r="A32" s="57" t="s">
        <v>472</v>
      </c>
      <c r="B32" s="58"/>
      <c r="C32" s="58"/>
      <c r="D32" s="59"/>
      <c r="F32" s="51"/>
      <c r="G32" s="51"/>
      <c r="H32" s="51"/>
      <c r="J32" s="51"/>
    </row>
    <row r="33" spans="1:10" s="60" customFormat="1">
      <c r="A33" s="57" t="s">
        <v>473</v>
      </c>
      <c r="B33" s="58">
        <f>B34+B38+B39+B40+B41+B42+B43</f>
        <v>336457</v>
      </c>
      <c r="C33" s="58">
        <f>C34+C38+C39+C40+C41+C42+C43</f>
        <v>304262</v>
      </c>
      <c r="D33" s="59">
        <f t="shared" si="0"/>
        <v>110.58134108104201</v>
      </c>
    </row>
    <row r="34" spans="1:10">
      <c r="A34" s="61" t="s">
        <v>474</v>
      </c>
      <c r="B34" s="66">
        <f>B35+B36+B37</f>
        <v>114457</v>
      </c>
      <c r="C34" s="66">
        <f>C35+C36+C37</f>
        <v>131660</v>
      </c>
      <c r="D34" s="63">
        <f t="shared" si="0"/>
        <v>86.933768798420175</v>
      </c>
      <c r="F34" s="60"/>
      <c r="G34" s="60"/>
      <c r="H34" s="60"/>
      <c r="J34" s="60"/>
    </row>
    <row r="35" spans="1:10">
      <c r="A35" s="61" t="s">
        <v>475</v>
      </c>
      <c r="B35" s="66">
        <v>23722</v>
      </c>
      <c r="C35" s="66">
        <v>23722</v>
      </c>
      <c r="D35" s="63">
        <f t="shared" si="0"/>
        <v>100</v>
      </c>
      <c r="F35" s="60"/>
      <c r="G35" s="60"/>
      <c r="H35" s="60"/>
      <c r="J35" s="60"/>
    </row>
    <row r="36" spans="1:10">
      <c r="A36" s="61" t="s">
        <v>476</v>
      </c>
      <c r="B36" s="66">
        <v>90735</v>
      </c>
      <c r="C36" s="66">
        <v>107938</v>
      </c>
      <c r="D36" s="63">
        <f t="shared" si="0"/>
        <v>84.062146787970875</v>
      </c>
    </row>
    <row r="37" spans="1:10">
      <c r="A37" s="61" t="s">
        <v>477</v>
      </c>
      <c r="B37" s="66"/>
      <c r="C37" s="66"/>
      <c r="D37" s="63"/>
    </row>
    <row r="38" spans="1:10">
      <c r="A38" s="61" t="s">
        <v>478</v>
      </c>
      <c r="B38" s="66"/>
      <c r="C38" s="66"/>
      <c r="D38" s="63"/>
    </row>
    <row r="39" spans="1:10">
      <c r="A39" s="61" t="s">
        <v>479</v>
      </c>
      <c r="B39" s="66"/>
      <c r="C39" s="66"/>
      <c r="D39" s="63"/>
    </row>
    <row r="40" spans="1:10">
      <c r="A40" s="61" t="s">
        <v>480</v>
      </c>
      <c r="B40" s="66">
        <f>120000+2000</f>
        <v>122000</v>
      </c>
      <c r="C40" s="66">
        <f>120000+2000</f>
        <v>122000</v>
      </c>
      <c r="D40" s="63">
        <f t="shared" si="0"/>
        <v>100</v>
      </c>
    </row>
    <row r="41" spans="1:10">
      <c r="A41" s="61" t="s">
        <v>481</v>
      </c>
      <c r="B41" s="66">
        <v>100000</v>
      </c>
      <c r="C41" s="66">
        <v>30625</v>
      </c>
      <c r="D41" s="63">
        <f t="shared" si="0"/>
        <v>326.53061224489795</v>
      </c>
    </row>
    <row r="42" spans="1:10">
      <c r="A42" s="61" t="s">
        <v>482</v>
      </c>
      <c r="B42" s="66"/>
      <c r="C42" s="66">
        <v>19977</v>
      </c>
      <c r="D42" s="63"/>
    </row>
    <row r="43" spans="1:10">
      <c r="A43" s="61" t="s">
        <v>483</v>
      </c>
      <c r="B43" s="66"/>
      <c r="C43" s="66"/>
      <c r="D43" s="63"/>
    </row>
    <row r="44" spans="1:10" s="60" customFormat="1" ht="14.25" thickBot="1">
      <c r="A44" s="67" t="s">
        <v>484</v>
      </c>
      <c r="B44" s="68">
        <f>B31+B33</f>
        <v>1038457</v>
      </c>
      <c r="C44" s="68">
        <f>C31+C33</f>
        <v>954262</v>
      </c>
      <c r="D44" s="69">
        <f t="shared" si="0"/>
        <v>108.82304859671663</v>
      </c>
      <c r="F44" s="51"/>
      <c r="G44" s="51"/>
      <c r="H44" s="51"/>
      <c r="J44" s="51"/>
    </row>
    <row r="46" spans="1:10" ht="20.25">
      <c r="C46" s="72"/>
      <c r="F46" s="60"/>
      <c r="G46" s="60"/>
      <c r="H46" s="60"/>
      <c r="J46" s="60"/>
    </row>
    <row r="47" spans="1:10" ht="20.25">
      <c r="B47" s="70"/>
      <c r="C47" s="72"/>
    </row>
    <row r="48" spans="1:10" ht="20.25">
      <c r="C48" s="72"/>
    </row>
    <row r="49" spans="3:3" ht="14.25" customHeight="1">
      <c r="C49" s="72"/>
    </row>
    <row r="50" spans="3:3" ht="14.25" customHeight="1">
      <c r="C50" s="72"/>
    </row>
    <row r="51" spans="3:3" ht="14.25" customHeight="1">
      <c r="C51" s="72"/>
    </row>
    <row r="52" spans="3:3" ht="14.25" customHeight="1">
      <c r="C52" s="72"/>
    </row>
    <row r="53" spans="3:3" ht="14.25" customHeight="1">
      <c r="C53" s="72"/>
    </row>
    <row r="54" spans="3:3" ht="14.25" customHeight="1">
      <c r="C54" s="72"/>
    </row>
    <row r="55" spans="3:3" ht="14.25" customHeight="1">
      <c r="C55" s="72"/>
    </row>
    <row r="56" spans="3:3" ht="14.25" customHeight="1"/>
    <row r="57" spans="3:3" ht="14.25" customHeight="1"/>
    <row r="58" spans="3:3" ht="14.25" customHeight="1"/>
    <row r="59" spans="3:3" ht="14.25" customHeight="1"/>
    <row r="60" spans="3:3" ht="14.25" customHeight="1"/>
    <row r="61" spans="3:3" ht="14.25" customHeight="1"/>
    <row r="62" spans="3:3" ht="14.25" customHeight="1"/>
    <row r="63" spans="3:3" ht="14.25" customHeight="1"/>
    <row r="64" spans="3: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</sheetData>
  <mergeCells count="1">
    <mergeCell ref="A2:D2"/>
  </mergeCells>
  <phoneticPr fontId="16" type="noConversion"/>
  <pageMargins left="0.74791666666666701" right="0.74791666666666701" top="0.98402777777777795" bottom="0.78680555555555598" header="0.51180555555555596" footer="0.59027777777777801"/>
  <pageSetup paperSize="9" firstPageNumber="2" orientation="landscape" useFirstPageNumber="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C9" sqref="C9:C10"/>
    </sheetView>
  </sheetViews>
  <sheetFormatPr defaultRowHeight="14.25"/>
  <cols>
    <col min="1" max="1" width="41.875" style="278" customWidth="1"/>
    <col min="2" max="3" width="9.875" style="278" customWidth="1"/>
    <col min="4" max="4" width="13.875" style="278" bestFit="1" customWidth="1"/>
    <col min="5" max="16384" width="9" style="278"/>
  </cols>
  <sheetData>
    <row r="1" spans="1:4">
      <c r="A1" s="278" t="s">
        <v>748</v>
      </c>
    </row>
    <row r="2" spans="1:4" ht="24">
      <c r="A2" s="345" t="s">
        <v>762</v>
      </c>
      <c r="B2" s="345"/>
      <c r="C2" s="345"/>
      <c r="D2" s="345"/>
    </row>
    <row r="3" spans="1:4">
      <c r="B3" s="279"/>
      <c r="C3" s="280"/>
      <c r="D3" s="281" t="s">
        <v>549</v>
      </c>
    </row>
    <row r="4" spans="1:4" ht="40.5">
      <c r="A4" s="282" t="s">
        <v>749</v>
      </c>
      <c r="B4" s="282" t="s">
        <v>695</v>
      </c>
      <c r="C4" s="283" t="s">
        <v>750</v>
      </c>
      <c r="D4" s="283" t="s">
        <v>751</v>
      </c>
    </row>
    <row r="5" spans="1:4" ht="25.5" customHeight="1">
      <c r="A5" s="284" t="s">
        <v>752</v>
      </c>
      <c r="B5" s="285"/>
      <c r="C5" s="285"/>
      <c r="D5" s="286"/>
    </row>
    <row r="6" spans="1:4" ht="25.5" customHeight="1">
      <c r="A6" s="284" t="s">
        <v>753</v>
      </c>
      <c r="B6" s="287"/>
      <c r="C6" s="287"/>
      <c r="D6" s="287"/>
    </row>
    <row r="7" spans="1:4" ht="25.5" customHeight="1">
      <c r="A7" s="284" t="s">
        <v>754</v>
      </c>
      <c r="B7" s="287"/>
      <c r="C7" s="287"/>
      <c r="D7" s="287"/>
    </row>
    <row r="8" spans="1:4" ht="25.5" customHeight="1">
      <c r="A8" s="284" t="s">
        <v>755</v>
      </c>
      <c r="B8" s="287"/>
      <c r="C8" s="287"/>
      <c r="D8" s="287"/>
    </row>
    <row r="9" spans="1:4" ht="25.5" customHeight="1">
      <c r="A9" s="284" t="s">
        <v>756</v>
      </c>
      <c r="B9" s="287">
        <v>70691</v>
      </c>
      <c r="C9" s="287">
        <v>63691</v>
      </c>
      <c r="D9" s="288">
        <f>B9/C9*100</f>
        <v>110.99056381592376</v>
      </c>
    </row>
    <row r="10" spans="1:4" ht="25.5" customHeight="1">
      <c r="A10" s="284" t="s">
        <v>757</v>
      </c>
      <c r="B10" s="287">
        <v>60759</v>
      </c>
      <c r="C10" s="287">
        <v>57251</v>
      </c>
      <c r="D10" s="288">
        <f>B10/C10*100</f>
        <v>106.1274038881417</v>
      </c>
    </row>
    <row r="11" spans="1:4" ht="25.5" customHeight="1">
      <c r="A11" s="284" t="s">
        <v>758</v>
      </c>
      <c r="B11" s="287"/>
      <c r="C11" s="287"/>
      <c r="D11" s="287"/>
    </row>
    <row r="12" spans="1:4" ht="25.5" customHeight="1">
      <c r="A12" s="284" t="s">
        <v>759</v>
      </c>
      <c r="B12" s="287"/>
      <c r="C12" s="287"/>
      <c r="D12" s="287"/>
    </row>
    <row r="13" spans="1:4" ht="25.5" customHeight="1">
      <c r="A13" s="284" t="s">
        <v>760</v>
      </c>
      <c r="B13" s="287"/>
      <c r="C13" s="287"/>
      <c r="D13" s="287"/>
    </row>
    <row r="14" spans="1:4" s="292" customFormat="1" ht="24" customHeight="1">
      <c r="A14" s="289" t="s">
        <v>761</v>
      </c>
      <c r="B14" s="290">
        <f>B9+B10</f>
        <v>131450</v>
      </c>
      <c r="C14" s="290">
        <f>C9+C10</f>
        <v>120942</v>
      </c>
      <c r="D14" s="291">
        <f>B14/C14*100</f>
        <v>108.6884622380976</v>
      </c>
    </row>
  </sheetData>
  <mergeCells count="1">
    <mergeCell ref="A2:D2"/>
  </mergeCells>
  <phoneticPr fontId="16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F11" sqref="F11"/>
    </sheetView>
  </sheetViews>
  <sheetFormatPr defaultRowHeight="14.25"/>
  <cols>
    <col min="1" max="1" width="37.625" style="278" customWidth="1"/>
    <col min="2" max="2" width="12" style="278" customWidth="1"/>
    <col min="3" max="3" width="11.125" style="278" customWidth="1"/>
    <col min="4" max="4" width="20" style="278" customWidth="1"/>
    <col min="5" max="16384" width="9" style="278"/>
  </cols>
  <sheetData>
    <row r="1" spans="1:4">
      <c r="A1" s="278" t="s">
        <v>763</v>
      </c>
    </row>
    <row r="2" spans="1:4" ht="24">
      <c r="A2" s="345" t="s">
        <v>773</v>
      </c>
      <c r="B2" s="345"/>
      <c r="C2" s="345"/>
      <c r="D2" s="345"/>
    </row>
    <row r="3" spans="1:4">
      <c r="B3" s="279"/>
      <c r="C3" s="280"/>
      <c r="D3" s="281" t="s">
        <v>549</v>
      </c>
    </row>
    <row r="4" spans="1:4" ht="27">
      <c r="A4" s="293" t="s">
        <v>749</v>
      </c>
      <c r="B4" s="282" t="s">
        <v>695</v>
      </c>
      <c r="C4" s="283" t="s">
        <v>750</v>
      </c>
      <c r="D4" s="283" t="s">
        <v>751</v>
      </c>
    </row>
    <row r="5" spans="1:4" ht="27.75" customHeight="1">
      <c r="A5" s="294" t="s">
        <v>764</v>
      </c>
      <c r="B5" s="285"/>
      <c r="C5" s="285"/>
      <c r="D5" s="286"/>
    </row>
    <row r="6" spans="1:4" ht="27.75" customHeight="1">
      <c r="A6" s="294" t="s">
        <v>765</v>
      </c>
      <c r="B6" s="287"/>
      <c r="C6" s="287"/>
      <c r="D6" s="287"/>
    </row>
    <row r="7" spans="1:4" ht="27.75" customHeight="1">
      <c r="A7" s="294" t="s">
        <v>766</v>
      </c>
      <c r="B7" s="287"/>
      <c r="C7" s="287"/>
      <c r="D7" s="287"/>
    </row>
    <row r="8" spans="1:4" ht="27.75" customHeight="1">
      <c r="A8" s="294" t="s">
        <v>767</v>
      </c>
      <c r="B8" s="287"/>
      <c r="C8" s="287"/>
      <c r="D8" s="287"/>
    </row>
    <row r="9" spans="1:4" ht="27.75" customHeight="1">
      <c r="A9" s="294" t="s">
        <v>768</v>
      </c>
      <c r="B9" s="287">
        <v>51925</v>
      </c>
      <c r="C9" s="287">
        <v>45316</v>
      </c>
      <c r="D9" s="288">
        <f>B9/C9*100</f>
        <v>114.58425280254214</v>
      </c>
    </row>
    <row r="10" spans="1:4" ht="27.75" customHeight="1">
      <c r="A10" s="294" t="s">
        <v>769</v>
      </c>
      <c r="B10" s="287">
        <v>60303</v>
      </c>
      <c r="C10" s="287">
        <v>57265</v>
      </c>
      <c r="D10" s="288">
        <f>B10/C10*100</f>
        <v>105.30516022002969</v>
      </c>
    </row>
    <row r="11" spans="1:4" ht="27.75" customHeight="1">
      <c r="A11" s="294" t="s">
        <v>770</v>
      </c>
      <c r="B11" s="287"/>
      <c r="C11" s="287"/>
      <c r="D11" s="287"/>
    </row>
    <row r="12" spans="1:4" ht="27.75" customHeight="1">
      <c r="A12" s="294" t="s">
        <v>771</v>
      </c>
      <c r="B12" s="287"/>
      <c r="C12" s="287"/>
      <c r="D12" s="287"/>
    </row>
    <row r="13" spans="1:4" s="298" customFormat="1" ht="27.75" customHeight="1">
      <c r="A13" s="295" t="s">
        <v>772</v>
      </c>
      <c r="B13" s="296">
        <f>B9+B10</f>
        <v>112228</v>
      </c>
      <c r="C13" s="296">
        <f>C9+C10</f>
        <v>102581</v>
      </c>
      <c r="D13" s="297">
        <f>B13/C13*100</f>
        <v>109.40427564558739</v>
      </c>
    </row>
  </sheetData>
  <mergeCells count="1">
    <mergeCell ref="A2:D2"/>
  </mergeCells>
  <phoneticPr fontId="16" type="noConversion"/>
  <conditionalFormatting sqref="D1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F12" sqref="F12"/>
    </sheetView>
  </sheetViews>
  <sheetFormatPr defaultRowHeight="14.25"/>
  <cols>
    <col min="1" max="1" width="38.375" style="278" customWidth="1"/>
    <col min="2" max="2" width="11.875" style="278" bestFit="1" customWidth="1"/>
    <col min="3" max="3" width="12" style="278" customWidth="1"/>
    <col min="4" max="4" width="11.5" style="278" customWidth="1"/>
    <col min="5" max="16384" width="9" style="278"/>
  </cols>
  <sheetData>
    <row r="1" spans="1:4">
      <c r="A1" s="278" t="s">
        <v>774</v>
      </c>
    </row>
    <row r="2" spans="1:4" ht="21">
      <c r="A2" s="346" t="s">
        <v>787</v>
      </c>
      <c r="B2" s="346"/>
      <c r="C2" s="346"/>
      <c r="D2" s="346"/>
    </row>
    <row r="3" spans="1:4">
      <c r="B3" s="279"/>
      <c r="C3" s="280"/>
      <c r="D3" s="281" t="s">
        <v>549</v>
      </c>
    </row>
    <row r="4" spans="1:4" ht="40.5">
      <c r="A4" s="293" t="s">
        <v>749</v>
      </c>
      <c r="B4" s="282" t="s">
        <v>695</v>
      </c>
      <c r="C4" s="283" t="s">
        <v>750</v>
      </c>
      <c r="D4" s="283" t="s">
        <v>751</v>
      </c>
    </row>
    <row r="5" spans="1:4" ht="20.25" customHeight="1">
      <c r="A5" s="299" t="s">
        <v>775</v>
      </c>
      <c r="B5" s="287">
        <f>SUM(B6:B11)</f>
        <v>70691</v>
      </c>
      <c r="C5" s="287">
        <f>SUM(C6:C11)</f>
        <v>63691</v>
      </c>
      <c r="D5" s="288">
        <f>B5/C5*100</f>
        <v>110.99056381592376</v>
      </c>
    </row>
    <row r="6" spans="1:4" ht="20.25" customHeight="1">
      <c r="A6" s="300" t="s">
        <v>389</v>
      </c>
      <c r="B6" s="287">
        <v>13460</v>
      </c>
      <c r="C6" s="287">
        <v>13276</v>
      </c>
      <c r="D6" s="288">
        <f t="shared" ref="D6:D18" si="0">B6/C6*100</f>
        <v>101.3859596263935</v>
      </c>
    </row>
    <row r="7" spans="1:4" ht="20.25" customHeight="1">
      <c r="A7" s="300" t="s">
        <v>390</v>
      </c>
      <c r="B7" s="287">
        <v>3000</v>
      </c>
      <c r="C7" s="287">
        <v>2650</v>
      </c>
      <c r="D7" s="288">
        <f t="shared" si="0"/>
        <v>113.20754716981132</v>
      </c>
    </row>
    <row r="8" spans="1:4" ht="20.25" customHeight="1">
      <c r="A8" s="300" t="s">
        <v>391</v>
      </c>
      <c r="B8" s="287">
        <v>51927</v>
      </c>
      <c r="C8" s="287">
        <v>45946</v>
      </c>
      <c r="D8" s="288">
        <f t="shared" si="0"/>
        <v>113.01745527358203</v>
      </c>
    </row>
    <row r="9" spans="1:4" ht="20.25" customHeight="1">
      <c r="A9" s="300" t="s">
        <v>392</v>
      </c>
      <c r="B9" s="287">
        <v>42</v>
      </c>
      <c r="C9" s="287">
        <v>41</v>
      </c>
      <c r="D9" s="288">
        <f t="shared" si="0"/>
        <v>102.4390243902439</v>
      </c>
    </row>
    <row r="10" spans="1:4" ht="20.25" customHeight="1">
      <c r="A10" s="301" t="s">
        <v>785</v>
      </c>
      <c r="B10" s="287">
        <v>2182</v>
      </c>
      <c r="C10" s="287">
        <v>1698</v>
      </c>
      <c r="D10" s="288">
        <f t="shared" si="0"/>
        <v>128.50412249705536</v>
      </c>
    </row>
    <row r="11" spans="1:4" ht="20.25" customHeight="1">
      <c r="A11" s="301" t="s">
        <v>786</v>
      </c>
      <c r="B11" s="287">
        <v>80</v>
      </c>
      <c r="C11" s="287">
        <v>80</v>
      </c>
      <c r="D11" s="288">
        <f t="shared" si="0"/>
        <v>100</v>
      </c>
    </row>
    <row r="12" spans="1:4" ht="21" customHeight="1">
      <c r="A12" s="303" t="s">
        <v>776</v>
      </c>
      <c r="B12" s="304">
        <f>SUM(B13:B18)</f>
        <v>60759</v>
      </c>
      <c r="C12" s="306">
        <f>SUM(C13:C18)</f>
        <v>57251</v>
      </c>
      <c r="D12" s="307">
        <f t="shared" si="0"/>
        <v>106.1274038881417</v>
      </c>
    </row>
    <row r="13" spans="1:4" ht="20.25" customHeight="1">
      <c r="A13" s="305" t="s">
        <v>389</v>
      </c>
      <c r="B13" s="306">
        <v>60153</v>
      </c>
      <c r="C13" s="306">
        <v>40000</v>
      </c>
      <c r="D13" s="307">
        <f t="shared" si="0"/>
        <v>150.38249999999999</v>
      </c>
    </row>
    <row r="14" spans="1:4" ht="20.25" customHeight="1">
      <c r="A14" s="305" t="s">
        <v>390</v>
      </c>
      <c r="B14" s="306">
        <v>58</v>
      </c>
      <c r="C14" s="306">
        <v>52</v>
      </c>
      <c r="D14" s="307">
        <f t="shared" si="0"/>
        <v>111.53846153846155</v>
      </c>
    </row>
    <row r="15" spans="1:4" ht="20.25" customHeight="1">
      <c r="A15" s="305" t="s">
        <v>391</v>
      </c>
      <c r="B15" s="306">
        <v>0</v>
      </c>
      <c r="C15" s="306">
        <v>16700</v>
      </c>
      <c r="D15" s="307">
        <f t="shared" si="0"/>
        <v>0</v>
      </c>
    </row>
    <row r="16" spans="1:4" ht="20.25" customHeight="1">
      <c r="A16" s="305" t="s">
        <v>392</v>
      </c>
      <c r="B16" s="306">
        <v>547</v>
      </c>
      <c r="C16" s="306">
        <v>498</v>
      </c>
      <c r="D16" s="307">
        <f t="shared" si="0"/>
        <v>109.83935742971886</v>
      </c>
    </row>
    <row r="17" spans="1:4" ht="20.25" customHeight="1">
      <c r="A17" s="308" t="s">
        <v>785</v>
      </c>
      <c r="B17" s="306">
        <v>0</v>
      </c>
      <c r="C17" s="306">
        <v>0</v>
      </c>
      <c r="D17" s="307"/>
    </row>
    <row r="18" spans="1:4" ht="20.25" customHeight="1">
      <c r="A18" s="308" t="s">
        <v>786</v>
      </c>
      <c r="B18" s="306">
        <v>1</v>
      </c>
      <c r="C18" s="306">
        <v>1</v>
      </c>
      <c r="D18" s="307">
        <f t="shared" si="0"/>
        <v>100</v>
      </c>
    </row>
  </sheetData>
  <mergeCells count="1">
    <mergeCell ref="A2:D2"/>
  </mergeCells>
  <phoneticPr fontId="16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G10" sqref="G10"/>
    </sheetView>
  </sheetViews>
  <sheetFormatPr defaultRowHeight="14.25"/>
  <cols>
    <col min="1" max="1" width="47.75" style="278" customWidth="1"/>
    <col min="2" max="2" width="9.75" style="278" customWidth="1"/>
    <col min="3" max="3" width="10.375" style="278" customWidth="1"/>
    <col min="4" max="4" width="11.5" style="278" customWidth="1"/>
    <col min="5" max="7" width="9" style="278"/>
    <col min="8" max="8" width="24.5" style="278" customWidth="1"/>
    <col min="9" max="16384" width="9" style="278"/>
  </cols>
  <sheetData>
    <row r="1" spans="1:4">
      <c r="A1" s="278" t="s">
        <v>777</v>
      </c>
    </row>
    <row r="2" spans="1:4" ht="21">
      <c r="A2" s="346" t="s">
        <v>788</v>
      </c>
      <c r="B2" s="346"/>
      <c r="C2" s="346"/>
      <c r="D2" s="346"/>
    </row>
    <row r="3" spans="1:4">
      <c r="B3" s="279"/>
      <c r="C3" s="280"/>
      <c r="D3" s="281" t="s">
        <v>549</v>
      </c>
    </row>
    <row r="4" spans="1:4" ht="40.5">
      <c r="A4" s="293" t="s">
        <v>749</v>
      </c>
      <c r="B4" s="282" t="s">
        <v>695</v>
      </c>
      <c r="C4" s="283" t="s">
        <v>750</v>
      </c>
      <c r="D4" s="283" t="s">
        <v>751</v>
      </c>
    </row>
    <row r="5" spans="1:4" ht="22.5" customHeight="1">
      <c r="A5" s="299" t="s">
        <v>778</v>
      </c>
      <c r="B5" s="287">
        <f>SUM(B6:B9)</f>
        <v>51925</v>
      </c>
      <c r="C5" s="287">
        <f>SUM(C6:C9)</f>
        <v>45316</v>
      </c>
      <c r="D5" s="288">
        <f>B5/C5*100</f>
        <v>114.58425280254214</v>
      </c>
    </row>
    <row r="6" spans="1:4" ht="22.5" customHeight="1">
      <c r="A6" s="302" t="s">
        <v>779</v>
      </c>
      <c r="B6" s="287">
        <v>47008</v>
      </c>
      <c r="C6" s="287">
        <v>41153</v>
      </c>
      <c r="D6" s="288">
        <f t="shared" ref="D6:D13" si="0">B6/C6*100</f>
        <v>114.2273953296236</v>
      </c>
    </row>
    <row r="7" spans="1:4" ht="22.5" customHeight="1">
      <c r="A7" s="302" t="s">
        <v>780</v>
      </c>
      <c r="B7" s="287">
        <v>2381</v>
      </c>
      <c r="C7" s="287">
        <v>2093</v>
      </c>
      <c r="D7" s="288">
        <f t="shared" si="0"/>
        <v>113.76015289058768</v>
      </c>
    </row>
    <row r="8" spans="1:4" ht="22.5" customHeight="1">
      <c r="A8" s="302" t="s">
        <v>781</v>
      </c>
      <c r="B8" s="287">
        <v>2496</v>
      </c>
      <c r="C8" s="287">
        <v>2035</v>
      </c>
      <c r="D8" s="288">
        <f t="shared" si="0"/>
        <v>122.65356265356266</v>
      </c>
    </row>
    <row r="9" spans="1:4" ht="22.5" customHeight="1">
      <c r="A9" s="302" t="s">
        <v>789</v>
      </c>
      <c r="B9" s="287">
        <v>40</v>
      </c>
      <c r="C9" s="287">
        <v>35</v>
      </c>
      <c r="D9" s="288">
        <f t="shared" si="0"/>
        <v>114.28571428571428</v>
      </c>
    </row>
    <row r="10" spans="1:4" ht="22.5" customHeight="1">
      <c r="A10" s="299" t="s">
        <v>782</v>
      </c>
      <c r="B10" s="287">
        <f>B11+B12+B13</f>
        <v>60303</v>
      </c>
      <c r="C10" s="287">
        <f>C11+C12+C13</f>
        <v>57265</v>
      </c>
      <c r="D10" s="288">
        <f t="shared" si="0"/>
        <v>105.30516022002969</v>
      </c>
    </row>
    <row r="11" spans="1:4" ht="22.5" customHeight="1">
      <c r="A11" s="309" t="s">
        <v>783</v>
      </c>
      <c r="B11" s="287">
        <v>60133</v>
      </c>
      <c r="C11" s="287">
        <v>57110</v>
      </c>
      <c r="D11" s="307">
        <f t="shared" si="0"/>
        <v>105.2932936438452</v>
      </c>
    </row>
    <row r="12" spans="1:4" ht="22.5" customHeight="1">
      <c r="A12" s="309" t="s">
        <v>784</v>
      </c>
      <c r="B12" s="287">
        <v>15</v>
      </c>
      <c r="C12" s="287">
        <v>14</v>
      </c>
      <c r="D12" s="307">
        <f t="shared" si="0"/>
        <v>107.14285714285714</v>
      </c>
    </row>
    <row r="13" spans="1:4" ht="23.25" customHeight="1">
      <c r="A13" s="310" t="s">
        <v>789</v>
      </c>
      <c r="B13" s="287">
        <v>155</v>
      </c>
      <c r="C13" s="287">
        <v>141</v>
      </c>
      <c r="D13" s="307">
        <f t="shared" si="0"/>
        <v>109.92907801418438</v>
      </c>
    </row>
  </sheetData>
  <mergeCells count="1">
    <mergeCell ref="A2:D2"/>
  </mergeCells>
  <phoneticPr fontId="16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A13" sqref="A13:C13"/>
    </sheetView>
  </sheetViews>
  <sheetFormatPr defaultColWidth="9" defaultRowHeight="14.25"/>
  <cols>
    <col min="1" max="1" width="11.375" style="311" customWidth="1"/>
    <col min="2" max="2" width="34.25" style="311" customWidth="1"/>
    <col min="3" max="3" width="34.125" style="311" customWidth="1"/>
    <col min="4" max="16384" width="9" style="311"/>
  </cols>
  <sheetData>
    <row r="1" spans="1:3" ht="24.75" customHeight="1">
      <c r="A1" s="311" t="s">
        <v>790</v>
      </c>
    </row>
    <row r="2" spans="1:3" ht="29.45" customHeight="1">
      <c r="A2" s="352" t="s">
        <v>791</v>
      </c>
      <c r="B2" s="352"/>
      <c r="C2" s="352"/>
    </row>
    <row r="3" spans="1:3" ht="25.9" customHeight="1">
      <c r="A3" s="312"/>
      <c r="B3" s="313"/>
      <c r="C3" s="314" t="s">
        <v>0</v>
      </c>
    </row>
    <row r="4" spans="1:3" ht="27.75" customHeight="1">
      <c r="A4" s="347" t="s">
        <v>792</v>
      </c>
      <c r="B4" s="348"/>
      <c r="C4" s="315" t="s">
        <v>793</v>
      </c>
    </row>
    <row r="5" spans="1:3" ht="27.75" customHeight="1">
      <c r="A5" s="349" t="s">
        <v>794</v>
      </c>
      <c r="B5" s="350"/>
      <c r="C5" s="316">
        <v>893373.51</v>
      </c>
    </row>
    <row r="6" spans="1:3" ht="27.75" customHeight="1">
      <c r="A6" s="349" t="s">
        <v>795</v>
      </c>
      <c r="B6" s="350"/>
      <c r="C6" s="316">
        <v>126132</v>
      </c>
    </row>
    <row r="7" spans="1:3" ht="27.75" customHeight="1">
      <c r="A7" s="349" t="s">
        <v>796</v>
      </c>
      <c r="B7" s="350"/>
      <c r="C7" s="316">
        <v>114653.94</v>
      </c>
    </row>
    <row r="8" spans="1:3" ht="27.75" customHeight="1">
      <c r="A8" s="349" t="s">
        <v>797</v>
      </c>
      <c r="B8" s="350"/>
      <c r="C8" s="316">
        <v>904851.57</v>
      </c>
    </row>
    <row r="9" spans="1:3" ht="27.75" customHeight="1">
      <c r="A9" s="347" t="s">
        <v>798</v>
      </c>
      <c r="B9" s="348"/>
      <c r="C9" s="317" t="s">
        <v>793</v>
      </c>
    </row>
    <row r="10" spans="1:3" ht="27.75" customHeight="1">
      <c r="A10" s="349" t="s">
        <v>799</v>
      </c>
      <c r="B10" s="350"/>
      <c r="C10" s="316">
        <v>942531</v>
      </c>
    </row>
    <row r="11" spans="1:3" ht="27.75" customHeight="1">
      <c r="A11" s="349" t="s">
        <v>800</v>
      </c>
      <c r="B11" s="350"/>
      <c r="C11" s="316">
        <v>19977</v>
      </c>
    </row>
    <row r="12" spans="1:3" ht="27.75" customHeight="1">
      <c r="A12" s="349" t="s">
        <v>801</v>
      </c>
      <c r="B12" s="350"/>
      <c r="C12" s="316">
        <f>C10+C11</f>
        <v>962508</v>
      </c>
    </row>
    <row r="13" spans="1:3" ht="54.6" customHeight="1">
      <c r="A13" s="351" t="s">
        <v>802</v>
      </c>
      <c r="B13" s="351"/>
      <c r="C13" s="351"/>
    </row>
  </sheetData>
  <mergeCells count="11">
    <mergeCell ref="A8:B8"/>
    <mergeCell ref="A2:C2"/>
    <mergeCell ref="A4:B4"/>
    <mergeCell ref="A5:B5"/>
    <mergeCell ref="A6:B6"/>
    <mergeCell ref="A7:B7"/>
    <mergeCell ref="A9:B9"/>
    <mergeCell ref="A10:B10"/>
    <mergeCell ref="A11:B11"/>
    <mergeCell ref="A12:B12"/>
    <mergeCell ref="A13:C13"/>
  </mergeCells>
  <phoneticPr fontId="16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C14" sqref="C14"/>
    </sheetView>
  </sheetViews>
  <sheetFormatPr defaultColWidth="9" defaultRowHeight="14.25"/>
  <cols>
    <col min="1" max="1" width="10.25" style="311" customWidth="1"/>
    <col min="2" max="2" width="30.875" style="311" customWidth="1"/>
    <col min="3" max="3" width="32.625" style="311" customWidth="1"/>
    <col min="4" max="16384" width="9" style="311"/>
  </cols>
  <sheetData>
    <row r="1" spans="1:3" ht="26.25" customHeight="1">
      <c r="A1" s="311" t="s">
        <v>803</v>
      </c>
    </row>
    <row r="2" spans="1:3" ht="29.45" customHeight="1">
      <c r="A2" s="352" t="s">
        <v>804</v>
      </c>
      <c r="B2" s="352"/>
      <c r="C2" s="352"/>
    </row>
    <row r="3" spans="1:3" ht="25.9" customHeight="1">
      <c r="A3" s="312"/>
      <c r="B3" s="313"/>
      <c r="C3" s="314" t="s">
        <v>0</v>
      </c>
    </row>
    <row r="4" spans="1:3" ht="27.75" customHeight="1">
      <c r="A4" s="347" t="s">
        <v>792</v>
      </c>
      <c r="B4" s="348"/>
      <c r="C4" s="315" t="s">
        <v>793</v>
      </c>
    </row>
    <row r="5" spans="1:3" ht="27.75" customHeight="1">
      <c r="A5" s="349" t="s">
        <v>805</v>
      </c>
      <c r="B5" s="350"/>
      <c r="C5" s="316">
        <v>893373.51</v>
      </c>
    </row>
    <row r="6" spans="1:3" ht="27.75" customHeight="1">
      <c r="A6" s="349" t="s">
        <v>795</v>
      </c>
      <c r="B6" s="350"/>
      <c r="C6" s="316">
        <v>126132</v>
      </c>
    </row>
    <row r="7" spans="1:3" ht="27.75" customHeight="1">
      <c r="A7" s="349" t="s">
        <v>796</v>
      </c>
      <c r="B7" s="350"/>
      <c r="C7" s="316">
        <v>114653.94</v>
      </c>
    </row>
    <row r="8" spans="1:3" ht="27.75" customHeight="1">
      <c r="A8" s="349" t="s">
        <v>797</v>
      </c>
      <c r="B8" s="350"/>
      <c r="C8" s="316">
        <v>904851.57</v>
      </c>
    </row>
    <row r="9" spans="1:3" ht="27.75" customHeight="1">
      <c r="A9" s="347" t="s">
        <v>798</v>
      </c>
      <c r="B9" s="348"/>
      <c r="C9" s="318" t="s">
        <v>793</v>
      </c>
    </row>
    <row r="10" spans="1:3" ht="27.75" customHeight="1">
      <c r="A10" s="349" t="s">
        <v>806</v>
      </c>
      <c r="B10" s="350"/>
      <c r="C10" s="316">
        <v>942531</v>
      </c>
    </row>
    <row r="11" spans="1:3" ht="27.75" customHeight="1">
      <c r="A11" s="349" t="s">
        <v>800</v>
      </c>
      <c r="B11" s="350"/>
      <c r="C11" s="316">
        <v>19977</v>
      </c>
    </row>
    <row r="12" spans="1:3" ht="27.75" customHeight="1">
      <c r="A12" s="349" t="s">
        <v>801</v>
      </c>
      <c r="B12" s="350"/>
      <c r="C12" s="316">
        <v>962508</v>
      </c>
    </row>
    <row r="13" spans="1:3" ht="50.45" customHeight="1">
      <c r="A13" s="351" t="s">
        <v>802</v>
      </c>
      <c r="B13" s="351"/>
      <c r="C13" s="351"/>
    </row>
  </sheetData>
  <mergeCells count="11">
    <mergeCell ref="A8:B8"/>
    <mergeCell ref="A2:C2"/>
    <mergeCell ref="A4:B4"/>
    <mergeCell ref="A5:B5"/>
    <mergeCell ref="A6:B6"/>
    <mergeCell ref="A7:B7"/>
    <mergeCell ref="A9:B9"/>
    <mergeCell ref="A10:B10"/>
    <mergeCell ref="A11:B11"/>
    <mergeCell ref="A12:B12"/>
    <mergeCell ref="A13:C13"/>
  </mergeCells>
  <phoneticPr fontId="16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D10" sqref="D10"/>
    </sheetView>
  </sheetViews>
  <sheetFormatPr defaultColWidth="9" defaultRowHeight="14.25"/>
  <cols>
    <col min="1" max="1" width="12.875" style="311" customWidth="1"/>
    <col min="2" max="2" width="33.875" style="311" customWidth="1"/>
    <col min="3" max="3" width="35.125" style="311" customWidth="1"/>
    <col min="4" max="16384" width="9" style="311"/>
  </cols>
  <sheetData>
    <row r="1" spans="1:3" ht="25.5" customHeight="1">
      <c r="A1" s="311" t="s">
        <v>807</v>
      </c>
    </row>
    <row r="2" spans="1:3" ht="29.45" customHeight="1">
      <c r="A2" s="352" t="s">
        <v>808</v>
      </c>
      <c r="B2" s="352"/>
      <c r="C2" s="352"/>
    </row>
    <row r="3" spans="1:3" ht="25.9" customHeight="1">
      <c r="A3" s="312"/>
      <c r="B3" s="313"/>
      <c r="C3" s="314" t="s">
        <v>0</v>
      </c>
    </row>
    <row r="4" spans="1:3" ht="29.25" customHeight="1">
      <c r="A4" s="347" t="s">
        <v>792</v>
      </c>
      <c r="B4" s="348"/>
      <c r="C4" s="315" t="s">
        <v>793</v>
      </c>
    </row>
    <row r="5" spans="1:3" ht="29.25" customHeight="1">
      <c r="A5" s="349" t="s">
        <v>809</v>
      </c>
      <c r="B5" s="350"/>
      <c r="C5" s="316">
        <v>1075432</v>
      </c>
    </row>
    <row r="6" spans="1:3" ht="29.25" customHeight="1">
      <c r="A6" s="349" t="s">
        <v>810</v>
      </c>
      <c r="B6" s="350"/>
      <c r="C6" s="316">
        <v>242178</v>
      </c>
    </row>
    <row r="7" spans="1:3" ht="29.25" customHeight="1">
      <c r="A7" s="349" t="s">
        <v>811</v>
      </c>
      <c r="B7" s="350"/>
      <c r="C7" s="316">
        <v>92352</v>
      </c>
    </row>
    <row r="8" spans="1:3" ht="29.25" customHeight="1">
      <c r="A8" s="349" t="s">
        <v>812</v>
      </c>
      <c r="B8" s="350"/>
      <c r="C8" s="316">
        <v>1225258</v>
      </c>
    </row>
    <row r="9" spans="1:3" ht="29.25" customHeight="1">
      <c r="A9" s="347" t="s">
        <v>798</v>
      </c>
      <c r="B9" s="348"/>
      <c r="C9" s="318" t="s">
        <v>793</v>
      </c>
    </row>
    <row r="10" spans="1:3" ht="29.25" customHeight="1">
      <c r="A10" s="349" t="s">
        <v>813</v>
      </c>
      <c r="B10" s="350"/>
      <c r="C10" s="316">
        <v>1154133</v>
      </c>
    </row>
    <row r="11" spans="1:3" ht="29.25" customHeight="1">
      <c r="A11" s="349" t="s">
        <v>814</v>
      </c>
      <c r="B11" s="350"/>
      <c r="C11" s="316">
        <v>135288</v>
      </c>
    </row>
    <row r="12" spans="1:3" ht="29.25" customHeight="1">
      <c r="A12" s="349" t="s">
        <v>815</v>
      </c>
      <c r="B12" s="350"/>
      <c r="C12" s="316">
        <v>10162</v>
      </c>
    </row>
    <row r="13" spans="1:3" ht="29.25" customHeight="1">
      <c r="A13" s="349" t="s">
        <v>816</v>
      </c>
      <c r="B13" s="350"/>
      <c r="C13" s="316">
        <v>1279259</v>
      </c>
    </row>
    <row r="14" spans="1:3">
      <c r="A14" s="319"/>
      <c r="B14" s="319"/>
      <c r="C14" s="319"/>
    </row>
    <row r="15" spans="1:3" ht="49.9" customHeight="1">
      <c r="A15" s="353" t="s">
        <v>802</v>
      </c>
      <c r="B15" s="353"/>
      <c r="C15" s="353"/>
    </row>
  </sheetData>
  <mergeCells count="12">
    <mergeCell ref="A15:C15"/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16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sqref="A1:XFD1048576"/>
    </sheetView>
  </sheetViews>
  <sheetFormatPr defaultColWidth="9" defaultRowHeight="14.25"/>
  <cols>
    <col min="1" max="1" width="12.875" style="311" customWidth="1"/>
    <col min="2" max="2" width="33.875" style="311" customWidth="1"/>
    <col min="3" max="3" width="35.125" style="311" customWidth="1"/>
    <col min="4" max="16384" width="9" style="311"/>
  </cols>
  <sheetData>
    <row r="1" spans="1:3" ht="24" customHeight="1">
      <c r="A1" s="311" t="s">
        <v>817</v>
      </c>
    </row>
    <row r="2" spans="1:3" ht="29.45" customHeight="1">
      <c r="A2" s="352" t="s">
        <v>818</v>
      </c>
      <c r="B2" s="352"/>
      <c r="C2" s="352"/>
    </row>
    <row r="3" spans="1:3" ht="25.9" customHeight="1">
      <c r="A3" s="312"/>
      <c r="B3" s="313"/>
      <c r="C3" s="314" t="s">
        <v>0</v>
      </c>
    </row>
    <row r="4" spans="1:3" ht="29.25" customHeight="1">
      <c r="A4" s="347" t="s">
        <v>792</v>
      </c>
      <c r="B4" s="348"/>
      <c r="C4" s="315" t="s">
        <v>793</v>
      </c>
    </row>
    <row r="5" spans="1:3" ht="29.25" customHeight="1">
      <c r="A5" s="349" t="s">
        <v>809</v>
      </c>
      <c r="B5" s="350"/>
      <c r="C5" s="316">
        <v>1075432</v>
      </c>
    </row>
    <row r="6" spans="1:3" ht="29.25" customHeight="1">
      <c r="A6" s="349" t="s">
        <v>810</v>
      </c>
      <c r="B6" s="350"/>
      <c r="C6" s="316">
        <v>242178</v>
      </c>
    </row>
    <row r="7" spans="1:3" ht="29.25" customHeight="1">
      <c r="A7" s="349" t="s">
        <v>811</v>
      </c>
      <c r="B7" s="350"/>
      <c r="C7" s="316">
        <v>92352</v>
      </c>
    </row>
    <row r="8" spans="1:3" ht="29.25" customHeight="1">
      <c r="A8" s="349" t="s">
        <v>812</v>
      </c>
      <c r="B8" s="350"/>
      <c r="C8" s="316">
        <v>1225258</v>
      </c>
    </row>
    <row r="9" spans="1:3" ht="29.25" customHeight="1">
      <c r="A9" s="347" t="s">
        <v>798</v>
      </c>
      <c r="B9" s="348"/>
      <c r="C9" s="318" t="s">
        <v>793</v>
      </c>
    </row>
    <row r="10" spans="1:3" ht="29.25" customHeight="1">
      <c r="A10" s="349" t="s">
        <v>813</v>
      </c>
      <c r="B10" s="350"/>
      <c r="C10" s="316">
        <v>1154133</v>
      </c>
    </row>
    <row r="11" spans="1:3" ht="29.25" customHeight="1">
      <c r="A11" s="349" t="s">
        <v>814</v>
      </c>
      <c r="B11" s="350"/>
      <c r="C11" s="316">
        <v>135288</v>
      </c>
    </row>
    <row r="12" spans="1:3" ht="29.25" customHeight="1">
      <c r="A12" s="320" t="s">
        <v>815</v>
      </c>
      <c r="B12" s="321"/>
      <c r="C12" s="316">
        <v>10162</v>
      </c>
    </row>
    <row r="13" spans="1:3" ht="29.25" customHeight="1">
      <c r="A13" s="349" t="s">
        <v>816</v>
      </c>
      <c r="B13" s="350"/>
      <c r="C13" s="316">
        <v>1279259</v>
      </c>
    </row>
    <row r="14" spans="1:3">
      <c r="A14" s="319"/>
      <c r="B14" s="319"/>
      <c r="C14" s="319"/>
    </row>
    <row r="15" spans="1:3" ht="49.9" customHeight="1">
      <c r="A15" s="353" t="s">
        <v>802</v>
      </c>
      <c r="B15" s="353"/>
      <c r="C15" s="353"/>
    </row>
  </sheetData>
  <mergeCells count="11">
    <mergeCell ref="A8:B8"/>
    <mergeCell ref="A2:C2"/>
    <mergeCell ref="A4:B4"/>
    <mergeCell ref="A5:B5"/>
    <mergeCell ref="A6:B6"/>
    <mergeCell ref="A7:B7"/>
    <mergeCell ref="A9:B9"/>
    <mergeCell ref="A10:B10"/>
    <mergeCell ref="A11:B11"/>
    <mergeCell ref="A13:B13"/>
    <mergeCell ref="A15:C15"/>
  </mergeCells>
  <phoneticPr fontId="16" type="noConversion"/>
  <pageMargins left="0.75" right="0.75" top="1" bottom="1" header="0.5" footer="0.5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D4" sqref="D4"/>
    </sheetView>
  </sheetViews>
  <sheetFormatPr defaultColWidth="9" defaultRowHeight="14.25"/>
  <cols>
    <col min="1" max="1" width="12.875" style="311" customWidth="1"/>
    <col min="2" max="2" width="33.875" style="311" customWidth="1"/>
    <col min="3" max="3" width="35.125" style="311" customWidth="1"/>
    <col min="4" max="16384" width="9" style="311"/>
  </cols>
  <sheetData>
    <row r="1" spans="1:3" ht="24" customHeight="1">
      <c r="A1" s="311" t="s">
        <v>819</v>
      </c>
    </row>
    <row r="2" spans="1:3" ht="29.45" customHeight="1">
      <c r="A2" s="352" t="s">
        <v>820</v>
      </c>
      <c r="B2" s="352"/>
      <c r="C2" s="352"/>
    </row>
    <row r="3" spans="1:3" ht="25.9" customHeight="1">
      <c r="A3" s="312"/>
      <c r="B3" s="313"/>
      <c r="C3" s="314" t="s">
        <v>0</v>
      </c>
    </row>
    <row r="4" spans="1:3" ht="29.25" customHeight="1">
      <c r="A4" s="347" t="s">
        <v>792</v>
      </c>
      <c r="B4" s="348"/>
      <c r="C4" s="315" t="s">
        <v>793</v>
      </c>
    </row>
    <row r="5" spans="1:3" ht="29.25" customHeight="1">
      <c r="A5" s="349" t="s">
        <v>821</v>
      </c>
      <c r="B5" s="350"/>
      <c r="C5" s="316">
        <v>1968805.51</v>
      </c>
    </row>
    <row r="6" spans="1:3" ht="29.25" customHeight="1">
      <c r="A6" s="349" t="s">
        <v>822</v>
      </c>
      <c r="B6" s="350"/>
      <c r="C6" s="316">
        <v>368310</v>
      </c>
    </row>
    <row r="7" spans="1:3" ht="29.25" customHeight="1">
      <c r="A7" s="349" t="s">
        <v>823</v>
      </c>
      <c r="B7" s="350"/>
      <c r="C7" s="316">
        <v>207005.94</v>
      </c>
    </row>
    <row r="8" spans="1:3" ht="29.25" customHeight="1">
      <c r="A8" s="349" t="s">
        <v>824</v>
      </c>
      <c r="B8" s="350"/>
      <c r="C8" s="316">
        <v>2130109.5699999998</v>
      </c>
    </row>
    <row r="9" spans="1:3" ht="29.25" customHeight="1">
      <c r="A9" s="347" t="s">
        <v>798</v>
      </c>
      <c r="B9" s="348"/>
      <c r="C9" s="318" t="s">
        <v>793</v>
      </c>
    </row>
    <row r="10" spans="1:3" ht="29.25" customHeight="1">
      <c r="A10" s="349" t="s">
        <v>825</v>
      </c>
      <c r="B10" s="350"/>
      <c r="C10" s="316">
        <v>2096664</v>
      </c>
    </row>
    <row r="11" spans="1:3" ht="29.25" customHeight="1">
      <c r="A11" s="349" t="s">
        <v>826</v>
      </c>
      <c r="B11" s="350"/>
      <c r="C11" s="316">
        <v>155265</v>
      </c>
    </row>
    <row r="12" spans="1:3" ht="29.25" customHeight="1">
      <c r="A12" s="349" t="s">
        <v>827</v>
      </c>
      <c r="B12" s="350"/>
      <c r="C12" s="316">
        <v>10162</v>
      </c>
    </row>
    <row r="13" spans="1:3" ht="29.25" customHeight="1">
      <c r="A13" s="349" t="s">
        <v>828</v>
      </c>
      <c r="B13" s="350"/>
      <c r="C13" s="316">
        <v>2241767</v>
      </c>
    </row>
    <row r="14" spans="1:3">
      <c r="A14" s="319"/>
      <c r="B14" s="319"/>
      <c r="C14" s="319"/>
    </row>
    <row r="15" spans="1:3" ht="49.9" customHeight="1">
      <c r="A15" s="353" t="s">
        <v>802</v>
      </c>
      <c r="B15" s="353"/>
      <c r="C15" s="353"/>
    </row>
  </sheetData>
  <mergeCells count="12">
    <mergeCell ref="A15:C15"/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1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topLeftCell="A16" workbookViewId="0">
      <selection activeCell="F36" sqref="F36"/>
    </sheetView>
  </sheetViews>
  <sheetFormatPr defaultRowHeight="14.25"/>
  <cols>
    <col min="1" max="1" width="33.75" style="74" customWidth="1"/>
    <col min="2" max="2" width="13.375" style="74" customWidth="1"/>
    <col min="3" max="3" width="13" style="74" customWidth="1"/>
    <col min="4" max="4" width="15.875" style="75" customWidth="1"/>
    <col min="5" max="16384" width="9" style="74"/>
  </cols>
  <sheetData>
    <row r="1" spans="1:4">
      <c r="A1" s="73" t="s">
        <v>486</v>
      </c>
    </row>
    <row r="2" spans="1:4" s="76" customFormat="1" ht="20.25">
      <c r="A2" s="326" t="s">
        <v>528</v>
      </c>
      <c r="B2" s="326"/>
      <c r="C2" s="326"/>
      <c r="D2" s="326"/>
    </row>
    <row r="3" spans="1:4" ht="15" thickBot="1">
      <c r="D3" s="75" t="s">
        <v>440</v>
      </c>
    </row>
    <row r="4" spans="1:4" s="80" customFormat="1" ht="27">
      <c r="A4" s="77" t="s">
        <v>487</v>
      </c>
      <c r="B4" s="78" t="s">
        <v>442</v>
      </c>
      <c r="C4" s="78" t="s">
        <v>488</v>
      </c>
      <c r="D4" s="79" t="s">
        <v>489</v>
      </c>
    </row>
    <row r="5" spans="1:4">
      <c r="A5" s="81" t="s">
        <v>2</v>
      </c>
      <c r="B5" s="82">
        <v>56544</v>
      </c>
      <c r="C5" s="82">
        <v>48571</v>
      </c>
      <c r="D5" s="83">
        <f>B5/C5*100</f>
        <v>116.41514483951329</v>
      </c>
    </row>
    <row r="6" spans="1:4">
      <c r="A6" s="81" t="s">
        <v>490</v>
      </c>
      <c r="B6" s="82"/>
      <c r="C6" s="82"/>
      <c r="D6" s="83"/>
    </row>
    <row r="7" spans="1:4">
      <c r="A7" s="81" t="s">
        <v>491</v>
      </c>
      <c r="B7" s="82">
        <v>50974</v>
      </c>
      <c r="C7" s="82">
        <v>42539</v>
      </c>
      <c r="D7" s="83">
        <f t="shared" ref="D7:D46" si="0">B7/C7*100</f>
        <v>119.82886292578574</v>
      </c>
    </row>
    <row r="8" spans="1:4">
      <c r="A8" s="81" t="s">
        <v>492</v>
      </c>
      <c r="B8" s="82">
        <v>268840</v>
      </c>
      <c r="C8" s="82">
        <v>219686</v>
      </c>
      <c r="D8" s="83">
        <f t="shared" si="0"/>
        <v>122.37466201760694</v>
      </c>
    </row>
    <row r="9" spans="1:4">
      <c r="A9" s="81" t="s">
        <v>493</v>
      </c>
      <c r="B9" s="82">
        <v>17735</v>
      </c>
      <c r="C9" s="82">
        <v>16387</v>
      </c>
      <c r="D9" s="83">
        <f t="shared" si="0"/>
        <v>108.22603283090255</v>
      </c>
    </row>
    <row r="10" spans="1:4">
      <c r="A10" s="81" t="s">
        <v>494</v>
      </c>
      <c r="B10" s="82">
        <v>8327</v>
      </c>
      <c r="C10" s="82">
        <v>5109</v>
      </c>
      <c r="D10" s="83">
        <f t="shared" si="0"/>
        <v>162.98688588764924</v>
      </c>
    </row>
    <row r="11" spans="1:4">
      <c r="A11" s="81" t="s">
        <v>495</v>
      </c>
      <c r="B11" s="82">
        <v>124711</v>
      </c>
      <c r="C11" s="82">
        <v>80558</v>
      </c>
      <c r="D11" s="83">
        <f t="shared" si="0"/>
        <v>154.80895752128902</v>
      </c>
    </row>
    <row r="12" spans="1:4">
      <c r="A12" s="81" t="s">
        <v>496</v>
      </c>
      <c r="B12" s="82">
        <v>116256</v>
      </c>
      <c r="C12" s="82">
        <v>74234</v>
      </c>
      <c r="D12" s="83">
        <f t="shared" si="0"/>
        <v>156.60748444109169</v>
      </c>
    </row>
    <row r="13" spans="1:4">
      <c r="A13" s="81" t="s">
        <v>497</v>
      </c>
      <c r="B13" s="82">
        <v>2592</v>
      </c>
      <c r="C13" s="82">
        <v>1495</v>
      </c>
      <c r="D13" s="83">
        <f t="shared" si="0"/>
        <v>173.37792642140468</v>
      </c>
    </row>
    <row r="14" spans="1:4">
      <c r="A14" s="81" t="s">
        <v>498</v>
      </c>
      <c r="B14" s="82">
        <v>19728</v>
      </c>
      <c r="C14" s="82">
        <v>20362</v>
      </c>
      <c r="D14" s="83">
        <f t="shared" si="0"/>
        <v>96.886356939396904</v>
      </c>
    </row>
    <row r="15" spans="1:4">
      <c r="A15" s="81" t="s">
        <v>499</v>
      </c>
      <c r="B15" s="82">
        <v>60577</v>
      </c>
      <c r="C15" s="82">
        <v>53934</v>
      </c>
      <c r="D15" s="83">
        <f t="shared" si="0"/>
        <v>112.31690584788817</v>
      </c>
    </row>
    <row r="16" spans="1:4">
      <c r="A16" s="81" t="s">
        <v>500</v>
      </c>
      <c r="B16" s="82">
        <v>4379</v>
      </c>
      <c r="C16" s="82">
        <v>3799</v>
      </c>
      <c r="D16" s="83">
        <f t="shared" si="0"/>
        <v>115.26717557251909</v>
      </c>
    </row>
    <row r="17" spans="1:4" ht="12" customHeight="1">
      <c r="A17" s="81" t="s">
        <v>501</v>
      </c>
      <c r="B17" s="82">
        <v>57000</v>
      </c>
      <c r="C17" s="82">
        <v>69700</v>
      </c>
      <c r="D17" s="83">
        <f t="shared" si="0"/>
        <v>81.779053084648496</v>
      </c>
    </row>
    <row r="18" spans="1:4" ht="16.5" customHeight="1">
      <c r="A18" s="81" t="s">
        <v>502</v>
      </c>
      <c r="B18" s="82">
        <v>2027</v>
      </c>
      <c r="C18" s="82">
        <v>1721</v>
      </c>
      <c r="D18" s="83">
        <f t="shared" si="0"/>
        <v>117.78036025566531</v>
      </c>
    </row>
    <row r="19" spans="1:4">
      <c r="A19" s="81" t="s">
        <v>503</v>
      </c>
      <c r="B19" s="82"/>
      <c r="C19" s="82"/>
      <c r="D19" s="83"/>
    </row>
    <row r="20" spans="1:4">
      <c r="A20" s="81" t="s">
        <v>504</v>
      </c>
      <c r="B20" s="82"/>
      <c r="C20" s="82"/>
      <c r="D20" s="83"/>
    </row>
    <row r="21" spans="1:4">
      <c r="A21" s="81" t="s">
        <v>505</v>
      </c>
      <c r="B21" s="82">
        <v>7416</v>
      </c>
      <c r="C21" s="82">
        <v>4041</v>
      </c>
      <c r="D21" s="83">
        <f t="shared" si="0"/>
        <v>183.51893095768375</v>
      </c>
    </row>
    <row r="22" spans="1:4">
      <c r="A22" s="81" t="s">
        <v>506</v>
      </c>
      <c r="B22" s="82">
        <v>86</v>
      </c>
      <c r="C22" s="82">
        <v>20</v>
      </c>
      <c r="D22" s="83">
        <f t="shared" si="0"/>
        <v>430</v>
      </c>
    </row>
    <row r="23" spans="1:4">
      <c r="A23" s="81" t="s">
        <v>507</v>
      </c>
      <c r="B23" s="82">
        <v>1500</v>
      </c>
      <c r="C23" s="82">
        <v>1500</v>
      </c>
      <c r="D23" s="83">
        <f t="shared" si="0"/>
        <v>100</v>
      </c>
    </row>
    <row r="24" spans="1:4">
      <c r="A24" s="81" t="s">
        <v>508</v>
      </c>
      <c r="B24" s="82">
        <v>4103</v>
      </c>
      <c r="C24" s="82">
        <v>2469</v>
      </c>
      <c r="D24" s="83">
        <f t="shared" si="0"/>
        <v>166.18063993519644</v>
      </c>
    </row>
    <row r="25" spans="1:4">
      <c r="A25" s="81" t="s">
        <v>509</v>
      </c>
      <c r="B25" s="82">
        <v>15000</v>
      </c>
      <c r="C25" s="82">
        <v>13000</v>
      </c>
      <c r="D25" s="83">
        <f t="shared" si="0"/>
        <v>115.38461538461537</v>
      </c>
    </row>
    <row r="26" spans="1:4">
      <c r="A26" s="81" t="s">
        <v>510</v>
      </c>
      <c r="B26" s="82">
        <f>53310+675</f>
        <v>53985</v>
      </c>
      <c r="C26" s="82">
        <v>20125</v>
      </c>
      <c r="D26" s="83">
        <f t="shared" si="0"/>
        <v>268.24844720496895</v>
      </c>
    </row>
    <row r="27" spans="1:4">
      <c r="A27" s="91" t="s">
        <v>531</v>
      </c>
      <c r="B27" s="82">
        <v>26457</v>
      </c>
      <c r="C27" s="82"/>
      <c r="D27" s="83"/>
    </row>
    <row r="28" spans="1:4">
      <c r="A28" s="91" t="s">
        <v>532</v>
      </c>
      <c r="B28" s="82">
        <v>31298</v>
      </c>
      <c r="C28" s="82">
        <v>30000</v>
      </c>
      <c r="D28" s="83">
        <f t="shared" si="0"/>
        <v>104.32666666666665</v>
      </c>
    </row>
    <row r="29" spans="1:4">
      <c r="A29" s="91" t="s">
        <v>533</v>
      </c>
      <c r="B29" s="82">
        <v>165</v>
      </c>
      <c r="C29" s="82">
        <v>50</v>
      </c>
      <c r="D29" s="83">
        <f t="shared" si="0"/>
        <v>330</v>
      </c>
    </row>
    <row r="30" spans="1:4" s="76" customFormat="1" ht="13.5">
      <c r="A30" s="84" t="s">
        <v>511</v>
      </c>
      <c r="B30" s="85">
        <f>SUM(B5:B29)</f>
        <v>929700</v>
      </c>
      <c r="C30" s="85">
        <f>SUM(C5:C29)</f>
        <v>709300</v>
      </c>
      <c r="D30" s="86">
        <f t="shared" si="0"/>
        <v>131.07288876356969</v>
      </c>
    </row>
    <row r="31" spans="1:4" s="76" customFormat="1" ht="13.5">
      <c r="A31" s="87" t="s">
        <v>512</v>
      </c>
      <c r="B31" s="85"/>
      <c r="C31" s="85"/>
      <c r="D31" s="86"/>
    </row>
    <row r="32" spans="1:4" s="76" customFormat="1" ht="13.5">
      <c r="A32" s="87" t="s">
        <v>513</v>
      </c>
      <c r="B32" s="85"/>
      <c r="C32" s="85"/>
      <c r="D32" s="86"/>
    </row>
    <row r="33" spans="1:4">
      <c r="A33" s="81" t="s">
        <v>514</v>
      </c>
      <c r="B33" s="82"/>
      <c r="C33" s="82"/>
      <c r="D33" s="83"/>
    </row>
    <row r="34" spans="1:4">
      <c r="A34" s="81" t="s">
        <v>515</v>
      </c>
      <c r="B34" s="82"/>
      <c r="C34" s="82"/>
      <c r="D34" s="83"/>
    </row>
    <row r="35" spans="1:4">
      <c r="A35" s="81" t="s">
        <v>516</v>
      </c>
      <c r="B35" s="82"/>
      <c r="C35" s="82"/>
      <c r="D35" s="83"/>
    </row>
    <row r="36" spans="1:4">
      <c r="A36" s="81" t="s">
        <v>517</v>
      </c>
      <c r="B36" s="82"/>
      <c r="C36" s="82"/>
      <c r="D36" s="83"/>
    </row>
    <row r="37" spans="1:4">
      <c r="A37" s="81" t="s">
        <v>518</v>
      </c>
      <c r="B37" s="82">
        <v>108757</v>
      </c>
      <c r="C37" s="82">
        <v>108082</v>
      </c>
      <c r="D37" s="83">
        <f t="shared" si="0"/>
        <v>100.62452582298624</v>
      </c>
    </row>
    <row r="38" spans="1:4">
      <c r="A38" s="81" t="s">
        <v>519</v>
      </c>
      <c r="B38" s="82"/>
      <c r="C38" s="82"/>
      <c r="D38" s="83"/>
    </row>
    <row r="39" spans="1:4">
      <c r="A39" s="81" t="s">
        <v>520</v>
      </c>
      <c r="B39" s="82"/>
      <c r="C39" s="82"/>
      <c r="D39" s="83"/>
    </row>
    <row r="40" spans="1:4">
      <c r="A40" s="81" t="s">
        <v>521</v>
      </c>
      <c r="B40" s="82"/>
      <c r="C40" s="82"/>
      <c r="D40" s="83"/>
    </row>
    <row r="41" spans="1:4">
      <c r="A41" s="81" t="s">
        <v>522</v>
      </c>
      <c r="B41" s="82"/>
      <c r="C41" s="82"/>
      <c r="D41" s="83"/>
    </row>
    <row r="42" spans="1:4">
      <c r="A42" s="81" t="s">
        <v>523</v>
      </c>
      <c r="B42" s="82"/>
      <c r="C42" s="82"/>
      <c r="D42" s="83"/>
    </row>
    <row r="43" spans="1:4">
      <c r="A43" s="81" t="s">
        <v>524</v>
      </c>
      <c r="B43" s="82"/>
      <c r="C43" s="82"/>
      <c r="D43" s="83"/>
    </row>
    <row r="44" spans="1:4">
      <c r="A44" s="81" t="s">
        <v>525</v>
      </c>
      <c r="B44" s="82"/>
      <c r="C44" s="82"/>
      <c r="D44" s="83"/>
    </row>
    <row r="45" spans="1:4">
      <c r="A45" s="81" t="s">
        <v>526</v>
      </c>
      <c r="B45" s="82"/>
      <c r="C45" s="82"/>
      <c r="D45" s="83"/>
    </row>
    <row r="46" spans="1:4" s="76" customFormat="1" thickBot="1">
      <c r="A46" s="88" t="s">
        <v>527</v>
      </c>
      <c r="B46" s="89">
        <f>B30+B37</f>
        <v>1038457</v>
      </c>
      <c r="C46" s="89">
        <f>C30+C37</f>
        <v>817382</v>
      </c>
      <c r="D46" s="90">
        <f t="shared" si="0"/>
        <v>127.04671744667732</v>
      </c>
    </row>
  </sheetData>
  <mergeCells count="1">
    <mergeCell ref="A2:D2"/>
  </mergeCells>
  <phoneticPr fontId="16" type="noConversion"/>
  <pageMargins left="0.74791666666666701" right="0.74791666666666701" top="0.98402777777777795" bottom="0.78680555555555598" header="0.51180555555555596" footer="0.23611111111111099"/>
  <pageSetup paperSize="9" orientation="landscape" useFirstPageNumber="1"/>
  <headerFooter alignWithMargins="0">
    <oddFooter>&amp;C&amp;"Geneva"&amp;10&amp;P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tabSelected="1" topLeftCell="A19" workbookViewId="0">
      <selection activeCell="G33" sqref="G33"/>
    </sheetView>
  </sheetViews>
  <sheetFormatPr defaultRowHeight="13.5"/>
  <cols>
    <col min="1" max="1" width="36.125" style="51" customWidth="1"/>
    <col min="2" max="2" width="13.875" style="51" customWidth="1"/>
    <col min="3" max="3" width="13.5" style="51" customWidth="1"/>
    <col min="4" max="4" width="15.125" style="52" customWidth="1"/>
    <col min="5" max="5" width="9" style="51"/>
    <col min="6" max="6" width="20.375" style="51" customWidth="1"/>
    <col min="7" max="16384" width="9" style="51"/>
  </cols>
  <sheetData>
    <row r="1" spans="1:10">
      <c r="A1" s="51" t="s">
        <v>534</v>
      </c>
    </row>
    <row r="2" spans="1:10" ht="20.25">
      <c r="A2" s="325" t="s">
        <v>537</v>
      </c>
      <c r="B2" s="325"/>
      <c r="C2" s="325"/>
      <c r="D2" s="325"/>
    </row>
    <row r="3" spans="1:10" ht="14.25" thickBot="1">
      <c r="D3" s="52" t="s">
        <v>440</v>
      </c>
    </row>
    <row r="4" spans="1:10" s="56" customFormat="1" ht="27">
      <c r="A4" s="53" t="s">
        <v>441</v>
      </c>
      <c r="B4" s="54" t="s">
        <v>442</v>
      </c>
      <c r="C4" s="54" t="s">
        <v>443</v>
      </c>
      <c r="D4" s="55" t="s">
        <v>444</v>
      </c>
    </row>
    <row r="5" spans="1:10" s="60" customFormat="1">
      <c r="A5" s="57" t="s">
        <v>445</v>
      </c>
      <c r="B5" s="65">
        <f>SUM(B6:B21)</f>
        <v>626000</v>
      </c>
      <c r="C5" s="58">
        <f>SUM(C6:C21)</f>
        <v>473000</v>
      </c>
      <c r="D5" s="59">
        <f>B5/C5*100</f>
        <v>132.34672304439746</v>
      </c>
    </row>
    <row r="6" spans="1:10">
      <c r="A6" s="61" t="s">
        <v>446</v>
      </c>
      <c r="B6" s="71">
        <v>210000</v>
      </c>
      <c r="C6" s="62">
        <v>195500</v>
      </c>
      <c r="D6" s="63">
        <f>B6/C6*100</f>
        <v>107.41687979539643</v>
      </c>
      <c r="F6" s="60"/>
      <c r="G6" s="60"/>
      <c r="H6" s="60"/>
      <c r="I6" s="60"/>
      <c r="J6" s="60"/>
    </row>
    <row r="7" spans="1:10">
      <c r="A7" s="61" t="s">
        <v>447</v>
      </c>
      <c r="B7" s="71"/>
      <c r="C7" s="62"/>
      <c r="D7" s="63"/>
      <c r="F7" s="60"/>
      <c r="G7" s="60"/>
      <c r="H7" s="60"/>
      <c r="I7" s="60"/>
      <c r="J7" s="60"/>
    </row>
    <row r="8" spans="1:10">
      <c r="A8" s="61" t="s">
        <v>448</v>
      </c>
      <c r="B8" s="71">
        <v>60000</v>
      </c>
      <c r="C8" s="62">
        <v>53500</v>
      </c>
      <c r="D8" s="63">
        <f t="shared" ref="D8:D44" si="0">B8/C8*100</f>
        <v>112.14953271028037</v>
      </c>
      <c r="F8" s="60"/>
      <c r="G8" s="60"/>
      <c r="H8" s="60"/>
      <c r="I8" s="60"/>
      <c r="J8" s="60"/>
    </row>
    <row r="9" spans="1:10">
      <c r="A9" s="61" t="s">
        <v>449</v>
      </c>
      <c r="B9" s="71"/>
      <c r="C9" s="62"/>
      <c r="D9" s="63"/>
      <c r="F9" s="60"/>
      <c r="G9" s="60"/>
      <c r="H9" s="60"/>
      <c r="I9" s="60"/>
      <c r="J9" s="60"/>
    </row>
    <row r="10" spans="1:10">
      <c r="A10" s="61" t="s">
        <v>450</v>
      </c>
      <c r="B10" s="71">
        <v>39000</v>
      </c>
      <c r="C10" s="62">
        <v>30100</v>
      </c>
      <c r="D10" s="63">
        <f t="shared" si="0"/>
        <v>129.56810631229237</v>
      </c>
      <c r="F10" s="60"/>
      <c r="G10" s="60"/>
      <c r="H10" s="60"/>
      <c r="I10" s="60"/>
      <c r="J10" s="60"/>
    </row>
    <row r="11" spans="1:10">
      <c r="A11" s="61" t="s">
        <v>451</v>
      </c>
      <c r="B11" s="71">
        <v>3000</v>
      </c>
      <c r="C11" s="62">
        <v>1970</v>
      </c>
      <c r="D11" s="63">
        <f t="shared" si="0"/>
        <v>152.28426395939084</v>
      </c>
      <c r="F11" s="60"/>
      <c r="G11" s="60"/>
      <c r="H11" s="60"/>
      <c r="I11" s="60"/>
      <c r="J11" s="60"/>
    </row>
    <row r="12" spans="1:10">
      <c r="A12" s="61" t="s">
        <v>452</v>
      </c>
      <c r="B12" s="71">
        <v>29000</v>
      </c>
      <c r="C12" s="62">
        <v>17200</v>
      </c>
      <c r="D12" s="63">
        <f t="shared" si="0"/>
        <v>168.6046511627907</v>
      </c>
      <c r="F12" s="60"/>
      <c r="G12" s="60"/>
      <c r="H12" s="60"/>
      <c r="I12" s="60"/>
      <c r="J12" s="60"/>
    </row>
    <row r="13" spans="1:10">
      <c r="A13" s="61" t="s">
        <v>453</v>
      </c>
      <c r="B13" s="71">
        <v>40000</v>
      </c>
      <c r="C13" s="62">
        <v>23200</v>
      </c>
      <c r="D13" s="63">
        <f t="shared" si="0"/>
        <v>172.41379310344826</v>
      </c>
      <c r="F13" s="60"/>
      <c r="G13" s="60"/>
      <c r="H13" s="60"/>
      <c r="I13" s="60"/>
      <c r="J13" s="60"/>
    </row>
    <row r="14" spans="1:10">
      <c r="A14" s="61" t="s">
        <v>454</v>
      </c>
      <c r="B14" s="71">
        <v>13700</v>
      </c>
      <c r="C14" s="62">
        <v>8000</v>
      </c>
      <c r="D14" s="63">
        <f t="shared" si="0"/>
        <v>171.25</v>
      </c>
      <c r="F14" s="60"/>
      <c r="G14" s="60"/>
      <c r="H14" s="60"/>
      <c r="I14" s="60"/>
      <c r="J14" s="60"/>
    </row>
    <row r="15" spans="1:10">
      <c r="A15" s="61" t="s">
        <v>455</v>
      </c>
      <c r="B15" s="71">
        <v>22000</v>
      </c>
      <c r="C15" s="62">
        <v>13000</v>
      </c>
      <c r="D15" s="63">
        <f t="shared" si="0"/>
        <v>169.23076923076923</v>
      </c>
      <c r="F15" s="60"/>
      <c r="G15" s="60"/>
      <c r="H15" s="60"/>
      <c r="I15" s="60"/>
      <c r="J15" s="60"/>
    </row>
    <row r="16" spans="1:10">
      <c r="A16" s="61" t="s">
        <v>456</v>
      </c>
      <c r="B16" s="71">
        <v>126000</v>
      </c>
      <c r="C16" s="62">
        <v>75500</v>
      </c>
      <c r="D16" s="63">
        <f t="shared" si="0"/>
        <v>166.88741721854305</v>
      </c>
      <c r="F16" s="60"/>
      <c r="G16" s="60"/>
      <c r="H16" s="60"/>
      <c r="I16" s="60"/>
      <c r="J16" s="60"/>
    </row>
    <row r="17" spans="1:10">
      <c r="A17" s="61" t="s">
        <v>457</v>
      </c>
      <c r="B17" s="71">
        <v>15000</v>
      </c>
      <c r="C17" s="62">
        <v>9000</v>
      </c>
      <c r="D17" s="63">
        <f t="shared" si="0"/>
        <v>166.66666666666669</v>
      </c>
      <c r="F17" s="60"/>
      <c r="G17" s="60"/>
      <c r="H17" s="60"/>
      <c r="I17" s="60"/>
      <c r="J17" s="60"/>
    </row>
    <row r="18" spans="1:10">
      <c r="A18" s="61" t="s">
        <v>458</v>
      </c>
      <c r="B18" s="71">
        <v>4000</v>
      </c>
      <c r="C18" s="62">
        <v>2480</v>
      </c>
      <c r="D18" s="63">
        <f t="shared" si="0"/>
        <v>161.29032258064515</v>
      </c>
      <c r="F18" s="60"/>
      <c r="G18" s="60"/>
      <c r="H18" s="60"/>
      <c r="I18" s="60"/>
      <c r="J18" s="60"/>
    </row>
    <row r="19" spans="1:10">
      <c r="A19" s="61" t="s">
        <v>459</v>
      </c>
      <c r="B19" s="71">
        <v>61800</v>
      </c>
      <c r="C19" s="62">
        <v>42000</v>
      </c>
      <c r="D19" s="63">
        <f t="shared" si="0"/>
        <v>147.14285714285717</v>
      </c>
      <c r="F19" s="60"/>
      <c r="G19" s="60"/>
      <c r="H19" s="60"/>
      <c r="I19" s="60"/>
      <c r="J19" s="60"/>
    </row>
    <row r="20" spans="1:10">
      <c r="A20" s="61" t="s">
        <v>460</v>
      </c>
      <c r="B20" s="71">
        <v>2500</v>
      </c>
      <c r="C20" s="62">
        <v>1300</v>
      </c>
      <c r="D20" s="63">
        <f t="shared" si="0"/>
        <v>192.30769230769232</v>
      </c>
    </row>
    <row r="21" spans="1:10">
      <c r="A21" s="61" t="s">
        <v>461</v>
      </c>
      <c r="B21" s="71"/>
      <c r="C21" s="62">
        <v>250</v>
      </c>
      <c r="D21" s="63"/>
    </row>
    <row r="22" spans="1:10" s="60" customFormat="1">
      <c r="A22" s="57" t="s">
        <v>462</v>
      </c>
      <c r="B22" s="58">
        <f>SUM(B23:B30)</f>
        <v>76000</v>
      </c>
      <c r="C22" s="58">
        <f>SUM(C23:C30)</f>
        <v>177000</v>
      </c>
      <c r="D22" s="59">
        <f t="shared" si="0"/>
        <v>42.93785310734463</v>
      </c>
    </row>
    <row r="23" spans="1:10">
      <c r="A23" s="61" t="s">
        <v>463</v>
      </c>
      <c r="B23" s="62">
        <v>25000</v>
      </c>
      <c r="C23" s="51">
        <v>94800</v>
      </c>
      <c r="D23" s="63">
        <f t="shared" si="0"/>
        <v>26.371308016877638</v>
      </c>
    </row>
    <row r="24" spans="1:10">
      <c r="A24" s="61" t="s">
        <v>464</v>
      </c>
      <c r="B24" s="62">
        <v>13000</v>
      </c>
      <c r="C24" s="62">
        <v>13500</v>
      </c>
      <c r="D24" s="63">
        <f t="shared" si="0"/>
        <v>96.296296296296291</v>
      </c>
    </row>
    <row r="25" spans="1:10">
      <c r="A25" s="61" t="s">
        <v>465</v>
      </c>
      <c r="B25" s="62">
        <v>18000</v>
      </c>
      <c r="C25" s="62">
        <v>28700</v>
      </c>
      <c r="D25" s="63">
        <f t="shared" si="0"/>
        <v>62.717770034843198</v>
      </c>
    </row>
    <row r="26" spans="1:10">
      <c r="A26" s="61" t="s">
        <v>466</v>
      </c>
      <c r="B26" s="62"/>
      <c r="C26" s="62"/>
      <c r="D26" s="63"/>
    </row>
    <row r="27" spans="1:10">
      <c r="A27" s="61" t="s">
        <v>467</v>
      </c>
      <c r="B27" s="62"/>
      <c r="C27" s="62"/>
      <c r="D27" s="63"/>
    </row>
    <row r="28" spans="1:10">
      <c r="A28" s="61" t="s">
        <v>468</v>
      </c>
      <c r="B28" s="62"/>
      <c r="C28" s="62"/>
      <c r="D28" s="63"/>
    </row>
    <row r="29" spans="1:10">
      <c r="A29" s="61" t="s">
        <v>469</v>
      </c>
      <c r="B29" s="62"/>
      <c r="C29" s="62"/>
      <c r="D29" s="63"/>
    </row>
    <row r="30" spans="1:10">
      <c r="A30" s="61" t="s">
        <v>470</v>
      </c>
      <c r="B30" s="62">
        <v>20000</v>
      </c>
      <c r="C30" s="62">
        <v>40000</v>
      </c>
      <c r="D30" s="63">
        <f t="shared" si="0"/>
        <v>50</v>
      </c>
    </row>
    <row r="31" spans="1:10" s="60" customFormat="1">
      <c r="A31" s="64" t="s">
        <v>471</v>
      </c>
      <c r="B31" s="65">
        <f>B5+B22</f>
        <v>702000</v>
      </c>
      <c r="C31" s="65">
        <f>C5+C22</f>
        <v>650000</v>
      </c>
      <c r="D31" s="59">
        <f t="shared" si="0"/>
        <v>108</v>
      </c>
    </row>
    <row r="32" spans="1:10" s="60" customFormat="1">
      <c r="A32" s="57" t="s">
        <v>472</v>
      </c>
      <c r="B32" s="58"/>
      <c r="C32" s="58"/>
      <c r="D32" s="59"/>
      <c r="F32" s="51"/>
      <c r="G32" s="51"/>
      <c r="H32" s="51"/>
      <c r="J32" s="51"/>
    </row>
    <row r="33" spans="1:10" s="60" customFormat="1">
      <c r="A33" s="57" t="s">
        <v>473</v>
      </c>
      <c r="B33" s="58">
        <f>B34+B38+B39+B40+B41+B42+B43</f>
        <v>336457</v>
      </c>
      <c r="C33" s="58">
        <f>C34+C38+C39+C40+C41+C42+C43</f>
        <v>304262</v>
      </c>
      <c r="D33" s="59">
        <f t="shared" si="0"/>
        <v>110.58134108104201</v>
      </c>
    </row>
    <row r="34" spans="1:10">
      <c r="A34" s="61" t="s">
        <v>474</v>
      </c>
      <c r="B34" s="66">
        <f>B35+B36+B37</f>
        <v>114457</v>
      </c>
      <c r="C34" s="66">
        <f>C35+C36+C37</f>
        <v>131660</v>
      </c>
      <c r="D34" s="63">
        <f t="shared" si="0"/>
        <v>86.933768798420175</v>
      </c>
      <c r="F34" s="60"/>
      <c r="G34" s="60"/>
      <c r="H34" s="60"/>
      <c r="J34" s="60"/>
    </row>
    <row r="35" spans="1:10">
      <c r="A35" s="61" t="s">
        <v>475</v>
      </c>
      <c r="B35" s="66">
        <v>23722</v>
      </c>
      <c r="C35" s="66">
        <v>23722</v>
      </c>
      <c r="D35" s="63">
        <f t="shared" si="0"/>
        <v>100</v>
      </c>
      <c r="F35" s="60"/>
      <c r="G35" s="60"/>
      <c r="H35" s="60"/>
      <c r="J35" s="60"/>
    </row>
    <row r="36" spans="1:10">
      <c r="A36" s="61" t="s">
        <v>476</v>
      </c>
      <c r="B36" s="66">
        <v>90735</v>
      </c>
      <c r="C36" s="66">
        <v>107938</v>
      </c>
      <c r="D36" s="63">
        <f t="shared" si="0"/>
        <v>84.062146787970875</v>
      </c>
    </row>
    <row r="37" spans="1:10">
      <c r="A37" s="61" t="s">
        <v>477</v>
      </c>
      <c r="B37" s="66"/>
      <c r="C37" s="66"/>
      <c r="D37" s="63"/>
    </row>
    <row r="38" spans="1:10">
      <c r="A38" s="61" t="s">
        <v>478</v>
      </c>
      <c r="B38" s="66"/>
      <c r="C38" s="66"/>
      <c r="D38" s="63"/>
    </row>
    <row r="39" spans="1:10">
      <c r="A39" s="61" t="s">
        <v>479</v>
      </c>
      <c r="B39" s="66"/>
      <c r="C39" s="66"/>
      <c r="D39" s="63"/>
    </row>
    <row r="40" spans="1:10">
      <c r="A40" s="61" t="s">
        <v>480</v>
      </c>
      <c r="B40" s="66">
        <f>120000+2000</f>
        <v>122000</v>
      </c>
      <c r="C40" s="66">
        <v>122000</v>
      </c>
      <c r="D40" s="63">
        <f t="shared" si="0"/>
        <v>100</v>
      </c>
    </row>
    <row r="41" spans="1:10">
      <c r="A41" s="61" t="s">
        <v>481</v>
      </c>
      <c r="B41" s="66">
        <v>100000</v>
      </c>
      <c r="C41" s="66">
        <v>30625</v>
      </c>
      <c r="D41" s="63">
        <f t="shared" si="0"/>
        <v>326.53061224489795</v>
      </c>
    </row>
    <row r="42" spans="1:10">
      <c r="A42" s="61" t="s">
        <v>482</v>
      </c>
      <c r="B42" s="66"/>
      <c r="C42" s="66">
        <v>19977</v>
      </c>
      <c r="D42" s="63"/>
    </row>
    <row r="43" spans="1:10">
      <c r="A43" s="61" t="s">
        <v>483</v>
      </c>
      <c r="B43" s="66"/>
      <c r="C43" s="66"/>
      <c r="D43" s="63"/>
    </row>
    <row r="44" spans="1:10" s="60" customFormat="1" ht="14.25" thickBot="1">
      <c r="A44" s="67" t="s">
        <v>484</v>
      </c>
      <c r="B44" s="68">
        <f>B31+B33</f>
        <v>1038457</v>
      </c>
      <c r="C44" s="68">
        <f>C31+C33</f>
        <v>954262</v>
      </c>
      <c r="D44" s="69">
        <f t="shared" si="0"/>
        <v>108.82304859671663</v>
      </c>
      <c r="F44" s="51"/>
      <c r="G44" s="51"/>
      <c r="H44" s="51"/>
      <c r="J44" s="51"/>
    </row>
    <row r="45" spans="1:10" ht="41.25" customHeight="1">
      <c r="A45" s="327" t="s">
        <v>535</v>
      </c>
      <c r="B45" s="327"/>
      <c r="C45" s="327"/>
      <c r="D45" s="327"/>
    </row>
    <row r="46" spans="1:10" ht="20.25">
      <c r="C46" s="72"/>
      <c r="F46" s="60"/>
      <c r="G46" s="60"/>
      <c r="H46" s="60"/>
      <c r="J46" s="60"/>
    </row>
    <row r="47" spans="1:10" ht="20.25">
      <c r="B47" s="70"/>
      <c r="C47" s="72"/>
    </row>
    <row r="48" spans="1:10" ht="20.25">
      <c r="C48" s="72"/>
    </row>
    <row r="49" spans="3:3" ht="20.25">
      <c r="C49" s="72"/>
    </row>
    <row r="50" spans="3:3" ht="20.25">
      <c r="C50" s="72"/>
    </row>
    <row r="51" spans="3:3" ht="20.25">
      <c r="C51" s="72"/>
    </row>
    <row r="52" spans="3:3" ht="20.25">
      <c r="C52" s="72"/>
    </row>
    <row r="53" spans="3:3" ht="20.25">
      <c r="C53" s="72"/>
    </row>
    <row r="54" spans="3:3" ht="20.25">
      <c r="C54" s="72"/>
    </row>
    <row r="55" spans="3:3" ht="20.25">
      <c r="C55" s="72"/>
    </row>
  </sheetData>
  <mergeCells count="2">
    <mergeCell ref="A2:D2"/>
    <mergeCell ref="A45:D45"/>
  </mergeCells>
  <phoneticPr fontId="1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7"/>
  <sheetViews>
    <sheetView showZeros="0" workbookViewId="0">
      <pane xSplit="1" ySplit="4" topLeftCell="B23" activePane="bottomRight" state="frozen"/>
      <selection pane="topRight"/>
      <selection pane="bottomLeft"/>
      <selection pane="bottomRight" activeCell="B34" sqref="B34"/>
    </sheetView>
  </sheetViews>
  <sheetFormatPr defaultColWidth="9" defaultRowHeight="12.75"/>
  <cols>
    <col min="1" max="1" width="30.875" style="27" customWidth="1"/>
    <col min="2" max="2" width="15.875" style="28" customWidth="1"/>
    <col min="3" max="3" width="13.25" style="4" customWidth="1"/>
    <col min="4" max="4" width="13.5" style="29" customWidth="1"/>
    <col min="5" max="5" width="12.25" style="30" customWidth="1"/>
    <col min="6" max="16384" width="9" style="3"/>
  </cols>
  <sheetData>
    <row r="1" spans="1:5" ht="21" customHeight="1">
      <c r="A1" s="51" t="s">
        <v>539</v>
      </c>
      <c r="B1" s="30"/>
      <c r="C1" s="29"/>
      <c r="D1" s="31"/>
      <c r="E1" s="32"/>
    </row>
    <row r="2" spans="1:5" s="24" customFormat="1" ht="34.5" customHeight="1">
      <c r="A2" s="328" t="s">
        <v>540</v>
      </c>
      <c r="B2" s="328"/>
      <c r="C2" s="328"/>
      <c r="D2" s="328"/>
      <c r="E2" s="328"/>
    </row>
    <row r="3" spans="1:5" s="24" customFormat="1" ht="22.5" customHeight="1" thickBot="1">
      <c r="A3" s="33"/>
      <c r="B3" s="34"/>
      <c r="C3" s="34"/>
      <c r="D3" s="31"/>
      <c r="E3" s="8" t="s">
        <v>0</v>
      </c>
    </row>
    <row r="4" spans="1:5" s="25" customFormat="1" ht="41.1" customHeight="1">
      <c r="A4" s="93" t="s">
        <v>257</v>
      </c>
      <c r="B4" s="78" t="s">
        <v>442</v>
      </c>
      <c r="C4" s="78" t="s">
        <v>488</v>
      </c>
      <c r="D4" s="92" t="s">
        <v>489</v>
      </c>
      <c r="E4" s="94" t="s">
        <v>1</v>
      </c>
    </row>
    <row r="5" spans="1:5" ht="20.100000000000001" customHeight="1">
      <c r="A5" s="95" t="s">
        <v>2</v>
      </c>
      <c r="B5" s="23">
        <f>B6+B13+B19+B25+B30+B35+B41+B43+B48+B52+B57+B61+B64+B67+B72+B76+B80+B84+B89+B94</f>
        <v>56544</v>
      </c>
      <c r="C5" s="23">
        <f>C6+C13+C19+C25+C30+C35+C41+C43+C48+C52+C57+C61+C64+C67+C72+C76+C80+C84+C89+C94</f>
        <v>48571</v>
      </c>
      <c r="D5" s="116">
        <f>ROUND((B5/C5)*100,1)</f>
        <v>116.4</v>
      </c>
      <c r="E5" s="96"/>
    </row>
    <row r="6" spans="1:5" ht="20.100000000000001" customHeight="1">
      <c r="A6" s="97" t="s">
        <v>3</v>
      </c>
      <c r="B6" s="35">
        <f>SUM(B7:B12)</f>
        <v>1406</v>
      </c>
      <c r="C6" s="35">
        <f>SUM(C7:C12)</f>
        <v>1035</v>
      </c>
      <c r="D6" s="117">
        <f t="shared" ref="D6:D69" si="0">ROUND((B6/C6)*100,1)</f>
        <v>135.80000000000001</v>
      </c>
      <c r="E6" s="98"/>
    </row>
    <row r="7" spans="1:5" ht="14.25">
      <c r="A7" s="99" t="s">
        <v>4</v>
      </c>
      <c r="B7" s="36">
        <v>793</v>
      </c>
      <c r="C7" s="2">
        <v>670</v>
      </c>
      <c r="D7" s="118">
        <f t="shared" si="0"/>
        <v>118.4</v>
      </c>
      <c r="E7" s="98"/>
    </row>
    <row r="8" spans="1:5" ht="20.100000000000001" customHeight="1">
      <c r="A8" s="99" t="s">
        <v>5</v>
      </c>
      <c r="B8" s="36">
        <v>210</v>
      </c>
      <c r="C8" s="2">
        <v>180</v>
      </c>
      <c r="D8" s="118">
        <f t="shared" si="0"/>
        <v>116.7</v>
      </c>
      <c r="E8" s="98"/>
    </row>
    <row r="9" spans="1:5" ht="20.100000000000001" customHeight="1">
      <c r="A9" s="99" t="s">
        <v>6</v>
      </c>
      <c r="B9" s="36">
        <v>185</v>
      </c>
      <c r="C9" s="2"/>
      <c r="D9" s="118"/>
      <c r="E9" s="98"/>
    </row>
    <row r="10" spans="1:5" ht="20.100000000000001" customHeight="1">
      <c r="A10" s="99" t="s">
        <v>7</v>
      </c>
      <c r="B10" s="36">
        <v>90</v>
      </c>
      <c r="C10" s="2">
        <v>90</v>
      </c>
      <c r="D10" s="118">
        <f t="shared" si="0"/>
        <v>100</v>
      </c>
      <c r="E10" s="98"/>
    </row>
    <row r="11" spans="1:5" ht="20.100000000000001" customHeight="1">
      <c r="A11" s="99" t="s">
        <v>8</v>
      </c>
      <c r="B11" s="36">
        <v>20</v>
      </c>
      <c r="C11" s="2">
        <v>20</v>
      </c>
      <c r="D11" s="118">
        <f t="shared" si="0"/>
        <v>100</v>
      </c>
      <c r="E11" s="98"/>
    </row>
    <row r="12" spans="1:5" ht="20.100000000000001" customHeight="1">
      <c r="A12" s="99" t="s">
        <v>9</v>
      </c>
      <c r="B12" s="36">
        <v>108</v>
      </c>
      <c r="C12" s="2">
        <v>75</v>
      </c>
      <c r="D12" s="118">
        <f t="shared" si="0"/>
        <v>144</v>
      </c>
      <c r="E12" s="98"/>
    </row>
    <row r="13" spans="1:5" ht="20.100000000000001" customHeight="1">
      <c r="A13" s="97" t="s">
        <v>10</v>
      </c>
      <c r="B13" s="35">
        <f>SUM(B14:B18)</f>
        <v>935</v>
      </c>
      <c r="C13" s="35">
        <f>SUM(C14:C18)</f>
        <v>686</v>
      </c>
      <c r="D13" s="116">
        <f t="shared" si="0"/>
        <v>136.30000000000001</v>
      </c>
      <c r="E13" s="98"/>
    </row>
    <row r="14" spans="1:5" ht="20.100000000000001" customHeight="1">
      <c r="A14" s="99" t="s">
        <v>4</v>
      </c>
      <c r="B14" s="36">
        <v>520</v>
      </c>
      <c r="C14" s="2">
        <v>449</v>
      </c>
      <c r="D14" s="118">
        <f t="shared" si="0"/>
        <v>115.8</v>
      </c>
      <c r="E14" s="98"/>
    </row>
    <row r="15" spans="1:5" ht="20.100000000000001" customHeight="1">
      <c r="A15" s="99" t="s">
        <v>5</v>
      </c>
      <c r="B15" s="36">
        <v>65</v>
      </c>
      <c r="C15" s="2">
        <v>65</v>
      </c>
      <c r="D15" s="118">
        <f t="shared" si="0"/>
        <v>100</v>
      </c>
      <c r="E15" s="98"/>
    </row>
    <row r="16" spans="1:5" ht="20.100000000000001" customHeight="1">
      <c r="A16" s="99" t="s">
        <v>11</v>
      </c>
      <c r="B16" s="36">
        <v>148</v>
      </c>
      <c r="C16" s="2"/>
      <c r="D16" s="118"/>
      <c r="E16" s="98"/>
    </row>
    <row r="17" spans="1:5" ht="20.100000000000001" customHeight="1">
      <c r="A17" s="99" t="s">
        <v>12</v>
      </c>
      <c r="B17" s="36">
        <v>108</v>
      </c>
      <c r="C17" s="2">
        <v>108</v>
      </c>
      <c r="D17" s="118">
        <f t="shared" si="0"/>
        <v>100</v>
      </c>
      <c r="E17" s="98"/>
    </row>
    <row r="18" spans="1:5" ht="20.100000000000001" customHeight="1">
      <c r="A18" s="99" t="s">
        <v>9</v>
      </c>
      <c r="B18" s="36">
        <v>94</v>
      </c>
      <c r="C18" s="2">
        <v>64</v>
      </c>
      <c r="D18" s="118">
        <f t="shared" si="0"/>
        <v>146.9</v>
      </c>
      <c r="E18" s="98"/>
    </row>
    <row r="19" spans="1:5" ht="20.100000000000001" customHeight="1">
      <c r="A19" s="97" t="s">
        <v>13</v>
      </c>
      <c r="B19" s="35">
        <f>SUM(B20:B24)</f>
        <v>20946</v>
      </c>
      <c r="C19" s="35">
        <f>SUM(C20:C24)</f>
        <v>11324</v>
      </c>
      <c r="D19" s="117">
        <f t="shared" si="0"/>
        <v>185</v>
      </c>
      <c r="E19" s="98"/>
    </row>
    <row r="20" spans="1:5" ht="20.100000000000001" customHeight="1">
      <c r="A20" s="99" t="s">
        <v>4</v>
      </c>
      <c r="B20" s="36">
        <v>17676</v>
      </c>
      <c r="C20" s="2">
        <v>5273</v>
      </c>
      <c r="D20" s="118">
        <f t="shared" si="0"/>
        <v>335.2</v>
      </c>
      <c r="E20" s="98"/>
    </row>
    <row r="21" spans="1:5" ht="20.100000000000001" customHeight="1">
      <c r="A21" s="99" t="s">
        <v>5</v>
      </c>
      <c r="B21" s="36">
        <v>1396</v>
      </c>
      <c r="C21" s="2">
        <v>1266</v>
      </c>
      <c r="D21" s="118">
        <f t="shared" si="0"/>
        <v>110.3</v>
      </c>
      <c r="E21" s="98"/>
    </row>
    <row r="22" spans="1:5" ht="20.100000000000001" customHeight="1">
      <c r="A22" s="99" t="s">
        <v>14</v>
      </c>
      <c r="B22" s="36">
        <v>55</v>
      </c>
      <c r="C22" s="2">
        <v>15</v>
      </c>
      <c r="D22" s="118">
        <f t="shared" si="0"/>
        <v>366.7</v>
      </c>
      <c r="E22" s="98"/>
    </row>
    <row r="23" spans="1:5" ht="20.100000000000001" customHeight="1">
      <c r="A23" s="99" t="s">
        <v>9</v>
      </c>
      <c r="B23" s="36">
        <v>581</v>
      </c>
      <c r="C23" s="2">
        <v>3562</v>
      </c>
      <c r="D23" s="118">
        <f t="shared" si="0"/>
        <v>16.3</v>
      </c>
      <c r="E23" s="98"/>
    </row>
    <row r="24" spans="1:5" ht="20.100000000000001" customHeight="1">
      <c r="A24" s="99" t="s">
        <v>15</v>
      </c>
      <c r="B24" s="36">
        <v>1238</v>
      </c>
      <c r="C24" s="2">
        <v>1208</v>
      </c>
      <c r="D24" s="118">
        <f t="shared" si="0"/>
        <v>102.5</v>
      </c>
      <c r="E24" s="98"/>
    </row>
    <row r="25" spans="1:5" ht="20.100000000000001" customHeight="1">
      <c r="A25" s="97" t="s">
        <v>16</v>
      </c>
      <c r="B25" s="35">
        <f>SUM(B26:B29)</f>
        <v>1252</v>
      </c>
      <c r="C25" s="35">
        <f>SUM(C26:C29)</f>
        <v>959</v>
      </c>
      <c r="D25" s="117">
        <f t="shared" si="0"/>
        <v>130.6</v>
      </c>
      <c r="E25" s="98"/>
    </row>
    <row r="26" spans="1:5" ht="20.100000000000001" customHeight="1">
      <c r="A26" s="99" t="s">
        <v>4</v>
      </c>
      <c r="B26" s="36">
        <v>340</v>
      </c>
      <c r="C26" s="2">
        <v>269</v>
      </c>
      <c r="D26" s="118">
        <f t="shared" si="0"/>
        <v>126.4</v>
      </c>
      <c r="E26" s="98"/>
    </row>
    <row r="27" spans="1:5" ht="20.100000000000001" customHeight="1">
      <c r="A27" s="99" t="s">
        <v>5</v>
      </c>
      <c r="B27" s="36">
        <v>340</v>
      </c>
      <c r="C27" s="2">
        <v>340</v>
      </c>
      <c r="D27" s="118">
        <f t="shared" si="0"/>
        <v>100</v>
      </c>
      <c r="E27" s="98"/>
    </row>
    <row r="28" spans="1:5" ht="20.100000000000001" customHeight="1">
      <c r="A28" s="99" t="s">
        <v>17</v>
      </c>
      <c r="B28" s="36"/>
      <c r="C28" s="2"/>
      <c r="D28" s="118"/>
      <c r="E28" s="98"/>
    </row>
    <row r="29" spans="1:5" ht="20.100000000000001" customHeight="1">
      <c r="A29" s="99" t="s">
        <v>9</v>
      </c>
      <c r="B29" s="36">
        <v>572</v>
      </c>
      <c r="C29" s="2">
        <v>350</v>
      </c>
      <c r="D29" s="118">
        <f t="shared" si="0"/>
        <v>163.4</v>
      </c>
      <c r="E29" s="98"/>
    </row>
    <row r="30" spans="1:5" ht="20.100000000000001" customHeight="1">
      <c r="A30" s="97" t="s">
        <v>18</v>
      </c>
      <c r="B30" s="35">
        <f>SUM(B31:B34)</f>
        <v>893</v>
      </c>
      <c r="C30" s="35">
        <f>SUM(C31:C34)</f>
        <v>630</v>
      </c>
      <c r="D30" s="117">
        <f t="shared" si="0"/>
        <v>141.69999999999999</v>
      </c>
      <c r="E30" s="98"/>
    </row>
    <row r="31" spans="1:5" ht="20.100000000000001" customHeight="1">
      <c r="A31" s="99" t="s">
        <v>4</v>
      </c>
      <c r="B31" s="36">
        <v>390</v>
      </c>
      <c r="C31" s="2">
        <v>265</v>
      </c>
      <c r="D31" s="118">
        <f t="shared" si="0"/>
        <v>147.19999999999999</v>
      </c>
      <c r="E31" s="98"/>
    </row>
    <row r="32" spans="1:5" ht="20.100000000000001" customHeight="1">
      <c r="A32" s="99" t="s">
        <v>5</v>
      </c>
      <c r="B32" s="36">
        <v>193</v>
      </c>
      <c r="C32" s="2">
        <v>148</v>
      </c>
      <c r="D32" s="118">
        <f t="shared" si="0"/>
        <v>130.4</v>
      </c>
      <c r="E32" s="98"/>
    </row>
    <row r="33" spans="1:5" ht="20.100000000000001" customHeight="1">
      <c r="A33" s="99" t="s">
        <v>19</v>
      </c>
      <c r="B33" s="2"/>
      <c r="C33" s="2">
        <v>20</v>
      </c>
      <c r="D33" s="118">
        <f t="shared" si="0"/>
        <v>0</v>
      </c>
      <c r="E33" s="98"/>
    </row>
    <row r="34" spans="1:5" ht="20.100000000000001" customHeight="1">
      <c r="A34" s="99" t="s">
        <v>9</v>
      </c>
      <c r="B34" s="36">
        <v>310</v>
      </c>
      <c r="C34" s="2">
        <v>197</v>
      </c>
      <c r="D34" s="118">
        <f t="shared" si="0"/>
        <v>157.4</v>
      </c>
      <c r="E34" s="98"/>
    </row>
    <row r="35" spans="1:5" ht="20.100000000000001" customHeight="1">
      <c r="A35" s="97" t="s">
        <v>20</v>
      </c>
      <c r="B35" s="35">
        <f>SUM(B36:B40)</f>
        <v>2723</v>
      </c>
      <c r="C35" s="35">
        <f>SUM(C36:C40)</f>
        <v>2575</v>
      </c>
      <c r="D35" s="117">
        <f t="shared" si="0"/>
        <v>105.7</v>
      </c>
      <c r="E35" s="98"/>
    </row>
    <row r="36" spans="1:5" ht="20.100000000000001" customHeight="1">
      <c r="A36" s="99" t="s">
        <v>4</v>
      </c>
      <c r="B36" s="36">
        <v>983</v>
      </c>
      <c r="C36" s="2">
        <v>753</v>
      </c>
      <c r="D36" s="118">
        <f t="shared" si="0"/>
        <v>130.5</v>
      </c>
      <c r="E36" s="98"/>
    </row>
    <row r="37" spans="1:5" ht="20.100000000000001" customHeight="1">
      <c r="A37" s="99" t="s">
        <v>5</v>
      </c>
      <c r="B37" s="36">
        <v>314</v>
      </c>
      <c r="C37" s="2">
        <v>314</v>
      </c>
      <c r="D37" s="118">
        <f t="shared" si="0"/>
        <v>100</v>
      </c>
      <c r="E37" s="98"/>
    </row>
    <row r="38" spans="1:5" ht="20.100000000000001" customHeight="1">
      <c r="A38" s="99" t="s">
        <v>21</v>
      </c>
      <c r="B38" s="36">
        <v>160</v>
      </c>
      <c r="C38" s="2">
        <v>160</v>
      </c>
      <c r="D38" s="118">
        <f t="shared" si="0"/>
        <v>100</v>
      </c>
      <c r="E38" s="98"/>
    </row>
    <row r="39" spans="1:5" ht="20.100000000000001" customHeight="1">
      <c r="A39" s="99" t="s">
        <v>22</v>
      </c>
      <c r="B39" s="36">
        <v>65</v>
      </c>
      <c r="C39" s="2">
        <v>65</v>
      </c>
      <c r="D39" s="118">
        <f t="shared" si="0"/>
        <v>100</v>
      </c>
      <c r="E39" s="98"/>
    </row>
    <row r="40" spans="1:5" ht="20.100000000000001" customHeight="1">
      <c r="A40" s="99" t="s">
        <v>9</v>
      </c>
      <c r="B40" s="36">
        <v>1201</v>
      </c>
      <c r="C40" s="2">
        <v>1283</v>
      </c>
      <c r="D40" s="118">
        <f t="shared" si="0"/>
        <v>93.6</v>
      </c>
      <c r="E40" s="98"/>
    </row>
    <row r="41" spans="1:5" ht="20.100000000000001" customHeight="1">
      <c r="A41" s="97" t="s">
        <v>23</v>
      </c>
      <c r="B41" s="35">
        <f>SUM(B42:B42)</f>
        <v>3700</v>
      </c>
      <c r="C41" s="35">
        <f>SUM(C42:C42)</f>
        <v>3700</v>
      </c>
      <c r="D41" s="117">
        <f t="shared" si="0"/>
        <v>100</v>
      </c>
      <c r="E41" s="98"/>
    </row>
    <row r="42" spans="1:5" ht="20.100000000000001" customHeight="1">
      <c r="A42" s="99" t="s">
        <v>24</v>
      </c>
      <c r="B42" s="36">
        <v>3700</v>
      </c>
      <c r="C42" s="2">
        <v>3700</v>
      </c>
      <c r="D42" s="118">
        <f t="shared" si="0"/>
        <v>100</v>
      </c>
      <c r="E42" s="98"/>
    </row>
    <row r="43" spans="1:5" ht="20.100000000000001" customHeight="1">
      <c r="A43" s="97" t="s">
        <v>25</v>
      </c>
      <c r="B43" s="35">
        <f>SUM(B44:B47)</f>
        <v>867</v>
      </c>
      <c r="C43" s="35">
        <f>SUM(C44:C46)</f>
        <v>677</v>
      </c>
      <c r="D43" s="117">
        <f t="shared" si="0"/>
        <v>128.1</v>
      </c>
      <c r="E43" s="98"/>
    </row>
    <row r="44" spans="1:5" ht="20.100000000000001" customHeight="1">
      <c r="A44" s="99" t="s">
        <v>4</v>
      </c>
      <c r="B44" s="36">
        <v>422</v>
      </c>
      <c r="C44" s="2">
        <v>345</v>
      </c>
      <c r="D44" s="118">
        <f t="shared" si="0"/>
        <v>122.3</v>
      </c>
      <c r="E44" s="98"/>
    </row>
    <row r="45" spans="1:5" ht="20.100000000000001" customHeight="1">
      <c r="A45" s="99" t="s">
        <v>26</v>
      </c>
      <c r="B45" s="36">
        <v>100</v>
      </c>
      <c r="C45" s="2">
        <v>100</v>
      </c>
      <c r="D45" s="118">
        <f t="shared" si="0"/>
        <v>100</v>
      </c>
      <c r="E45" s="98"/>
    </row>
    <row r="46" spans="1:5" ht="20.100000000000001" customHeight="1">
      <c r="A46" s="99" t="s">
        <v>9</v>
      </c>
      <c r="B46" s="36">
        <v>345</v>
      </c>
      <c r="C46" s="2">
        <v>232</v>
      </c>
      <c r="D46" s="118">
        <f t="shared" si="0"/>
        <v>148.69999999999999</v>
      </c>
      <c r="E46" s="98"/>
    </row>
    <row r="47" spans="1:5" ht="20.100000000000001" customHeight="1">
      <c r="A47" s="99" t="s">
        <v>275</v>
      </c>
      <c r="B47" s="36"/>
      <c r="C47" s="2"/>
      <c r="D47" s="118"/>
      <c r="E47" s="98"/>
    </row>
    <row r="48" spans="1:5" ht="20.100000000000001" customHeight="1">
      <c r="A48" s="97" t="s">
        <v>27</v>
      </c>
      <c r="B48" s="35">
        <f>SUM(B49:B51)</f>
        <v>4182</v>
      </c>
      <c r="C48" s="35">
        <f>SUM(C49:C51)</f>
        <v>3146</v>
      </c>
      <c r="D48" s="117">
        <f t="shared" si="0"/>
        <v>132.9</v>
      </c>
      <c r="E48" s="98"/>
    </row>
    <row r="49" spans="1:5" ht="20.100000000000001" customHeight="1">
      <c r="A49" s="99" t="s">
        <v>4</v>
      </c>
      <c r="B49" s="36">
        <v>2557</v>
      </c>
      <c r="C49" s="2">
        <v>1890</v>
      </c>
      <c r="D49" s="118">
        <f t="shared" si="0"/>
        <v>135.30000000000001</v>
      </c>
      <c r="E49" s="98"/>
    </row>
    <row r="50" spans="1:5" ht="20.100000000000001" customHeight="1">
      <c r="A50" s="99" t="s">
        <v>5</v>
      </c>
      <c r="B50" s="36">
        <v>769</v>
      </c>
      <c r="C50" s="2">
        <v>649</v>
      </c>
      <c r="D50" s="118">
        <f t="shared" si="0"/>
        <v>118.5</v>
      </c>
      <c r="E50" s="98"/>
    </row>
    <row r="51" spans="1:5" ht="20.100000000000001" customHeight="1">
      <c r="A51" s="99" t="s">
        <v>9</v>
      </c>
      <c r="B51" s="36">
        <v>856</v>
      </c>
      <c r="C51" s="2">
        <v>607</v>
      </c>
      <c r="D51" s="118">
        <f t="shared" si="0"/>
        <v>141</v>
      </c>
      <c r="E51" s="98"/>
    </row>
    <row r="52" spans="1:5" ht="20.100000000000001" customHeight="1">
      <c r="A52" s="97" t="s">
        <v>276</v>
      </c>
      <c r="B52" s="35">
        <f>SUM(B53:B56)</f>
        <v>705</v>
      </c>
      <c r="C52" s="35">
        <f>SUM(C53:C56)</f>
        <v>461</v>
      </c>
      <c r="D52" s="117">
        <f t="shared" si="0"/>
        <v>152.9</v>
      </c>
      <c r="E52" s="98"/>
    </row>
    <row r="53" spans="1:5" ht="20.100000000000001" customHeight="1">
      <c r="A53" s="99" t="s">
        <v>4</v>
      </c>
      <c r="B53" s="36">
        <v>345</v>
      </c>
      <c r="C53" s="2">
        <v>263</v>
      </c>
      <c r="D53" s="118">
        <f t="shared" si="0"/>
        <v>131.19999999999999</v>
      </c>
      <c r="E53" s="98"/>
    </row>
    <row r="54" spans="1:5" ht="20.100000000000001" customHeight="1">
      <c r="A54" s="99" t="s">
        <v>5</v>
      </c>
      <c r="B54" s="36">
        <v>55</v>
      </c>
      <c r="C54" s="2">
        <v>56</v>
      </c>
      <c r="D54" s="118">
        <f t="shared" si="0"/>
        <v>98.2</v>
      </c>
      <c r="E54" s="98"/>
    </row>
    <row r="55" spans="1:5" ht="20.100000000000001" customHeight="1">
      <c r="A55" s="99" t="s">
        <v>9</v>
      </c>
      <c r="B55" s="36">
        <v>283</v>
      </c>
      <c r="C55" s="2">
        <v>142</v>
      </c>
      <c r="D55" s="118">
        <f t="shared" si="0"/>
        <v>199.3</v>
      </c>
      <c r="E55" s="98"/>
    </row>
    <row r="56" spans="1:5" ht="20.100000000000001" customHeight="1">
      <c r="A56" s="99" t="s">
        <v>28</v>
      </c>
      <c r="B56" s="36">
        <v>22</v>
      </c>
      <c r="C56" s="2"/>
      <c r="D56" s="118"/>
      <c r="E56" s="98"/>
    </row>
    <row r="57" spans="1:5" ht="20.100000000000001" customHeight="1">
      <c r="A57" s="97" t="s">
        <v>277</v>
      </c>
      <c r="B57" s="35">
        <f>SUM(B58:B60)</f>
        <v>298</v>
      </c>
      <c r="C57" s="35">
        <f>SUM(C58:C60)</f>
        <v>228</v>
      </c>
      <c r="D57" s="117">
        <f t="shared" si="0"/>
        <v>130.69999999999999</v>
      </c>
      <c r="E57" s="98"/>
    </row>
    <row r="58" spans="1:5" ht="20.100000000000001" customHeight="1">
      <c r="A58" s="99" t="s">
        <v>4</v>
      </c>
      <c r="B58" s="36">
        <v>211</v>
      </c>
      <c r="C58" s="2">
        <v>178</v>
      </c>
      <c r="D58" s="118">
        <f t="shared" si="0"/>
        <v>118.5</v>
      </c>
      <c r="E58" s="98"/>
    </row>
    <row r="59" spans="1:5" ht="20.100000000000001" customHeight="1">
      <c r="A59" s="99" t="s">
        <v>29</v>
      </c>
      <c r="B59" s="36">
        <v>35</v>
      </c>
      <c r="C59" s="2">
        <v>25</v>
      </c>
      <c r="D59" s="118">
        <f t="shared" si="0"/>
        <v>140</v>
      </c>
      <c r="E59" s="98"/>
    </row>
    <row r="60" spans="1:5" ht="20.100000000000001" customHeight="1">
      <c r="A60" s="99" t="s">
        <v>9</v>
      </c>
      <c r="B60" s="36">
        <v>52</v>
      </c>
      <c r="C60" s="2">
        <v>25</v>
      </c>
      <c r="D60" s="118">
        <f t="shared" si="0"/>
        <v>208</v>
      </c>
      <c r="E60" s="98"/>
    </row>
    <row r="61" spans="1:5" ht="20.100000000000001" customHeight="1">
      <c r="A61" s="97" t="s">
        <v>278</v>
      </c>
      <c r="B61" s="35">
        <f>SUM(B62:B63)</f>
        <v>291</v>
      </c>
      <c r="C61" s="35">
        <f>SUM(C62:C63)</f>
        <v>223</v>
      </c>
      <c r="D61" s="117">
        <f t="shared" si="0"/>
        <v>130.5</v>
      </c>
      <c r="E61" s="98"/>
    </row>
    <row r="62" spans="1:5" ht="20.100000000000001" customHeight="1">
      <c r="A62" s="99" t="s">
        <v>4</v>
      </c>
      <c r="B62" s="36">
        <v>271</v>
      </c>
      <c r="C62" s="2">
        <v>203</v>
      </c>
      <c r="D62" s="118">
        <f t="shared" si="0"/>
        <v>133.5</v>
      </c>
      <c r="E62" s="98"/>
    </row>
    <row r="63" spans="1:5" ht="20.100000000000001" customHeight="1">
      <c r="A63" s="99" t="s">
        <v>30</v>
      </c>
      <c r="B63" s="36">
        <v>20</v>
      </c>
      <c r="C63" s="2">
        <v>20</v>
      </c>
      <c r="D63" s="118">
        <f t="shared" si="0"/>
        <v>100</v>
      </c>
      <c r="E63" s="98"/>
    </row>
    <row r="64" spans="1:5" ht="20.100000000000001" customHeight="1">
      <c r="A64" s="97" t="s">
        <v>279</v>
      </c>
      <c r="B64" s="35">
        <f>SUM(B65:B66)</f>
        <v>360</v>
      </c>
      <c r="C64" s="35">
        <f>SUM(C65:C66)</f>
        <v>330</v>
      </c>
      <c r="D64" s="117">
        <f t="shared" si="0"/>
        <v>109.1</v>
      </c>
      <c r="E64" s="98"/>
    </row>
    <row r="65" spans="1:5" ht="20.100000000000001" customHeight="1">
      <c r="A65" s="99" t="s">
        <v>4</v>
      </c>
      <c r="B65" s="36">
        <v>250</v>
      </c>
      <c r="C65" s="2">
        <v>220</v>
      </c>
      <c r="D65" s="118">
        <f t="shared" si="0"/>
        <v>113.6</v>
      </c>
      <c r="E65" s="98"/>
    </row>
    <row r="66" spans="1:5" ht="20.100000000000001" customHeight="1">
      <c r="A66" s="99" t="s">
        <v>5</v>
      </c>
      <c r="B66" s="36">
        <v>110</v>
      </c>
      <c r="C66" s="2">
        <v>110</v>
      </c>
      <c r="D66" s="118">
        <f t="shared" si="0"/>
        <v>100</v>
      </c>
      <c r="E66" s="98"/>
    </row>
    <row r="67" spans="1:5" ht="20.100000000000001" customHeight="1">
      <c r="A67" s="97" t="s">
        <v>280</v>
      </c>
      <c r="B67" s="35">
        <f>SUM(B68:B70)</f>
        <v>1890</v>
      </c>
      <c r="C67" s="35">
        <f>SUM(C68:C70)</f>
        <v>1468</v>
      </c>
      <c r="D67" s="117">
        <f t="shared" si="0"/>
        <v>128.69999999999999</v>
      </c>
      <c r="E67" s="98"/>
    </row>
    <row r="68" spans="1:5" ht="20.100000000000001" customHeight="1">
      <c r="A68" s="99" t="s">
        <v>4</v>
      </c>
      <c r="B68" s="36">
        <v>697</v>
      </c>
      <c r="C68" s="2">
        <v>597</v>
      </c>
      <c r="D68" s="118">
        <f t="shared" si="0"/>
        <v>116.8</v>
      </c>
      <c r="E68" s="98"/>
    </row>
    <row r="69" spans="1:5" ht="20.100000000000001" customHeight="1">
      <c r="A69" s="99" t="s">
        <v>5</v>
      </c>
      <c r="B69" s="36">
        <v>797</v>
      </c>
      <c r="C69" s="2">
        <v>609</v>
      </c>
      <c r="D69" s="118">
        <f t="shared" si="0"/>
        <v>130.9</v>
      </c>
      <c r="E69" s="98"/>
    </row>
    <row r="70" spans="1:5" ht="20.100000000000001" customHeight="1">
      <c r="A70" s="99" t="s">
        <v>9</v>
      </c>
      <c r="B70" s="36">
        <v>396</v>
      </c>
      <c r="C70" s="2">
        <v>262</v>
      </c>
      <c r="D70" s="118">
        <f t="shared" ref="D70:D133" si="1">ROUND((B70/C70)*100,1)</f>
        <v>151.1</v>
      </c>
      <c r="E70" s="98"/>
    </row>
    <row r="71" spans="1:5" ht="20.100000000000001" customHeight="1">
      <c r="A71" s="99" t="s">
        <v>31</v>
      </c>
      <c r="B71" s="36"/>
      <c r="C71" s="2"/>
      <c r="D71" s="118"/>
      <c r="E71" s="98"/>
    </row>
    <row r="72" spans="1:5" ht="20.100000000000001" customHeight="1">
      <c r="A72" s="97" t="s">
        <v>281</v>
      </c>
      <c r="B72" s="35">
        <f>SUM(B73:B75)</f>
        <v>4080</v>
      </c>
      <c r="C72" s="35">
        <f>SUM(C73:C75)</f>
        <v>10642</v>
      </c>
      <c r="D72" s="117">
        <f t="shared" si="1"/>
        <v>38.299999999999997</v>
      </c>
      <c r="E72" s="98"/>
    </row>
    <row r="73" spans="1:5" ht="20.100000000000001" customHeight="1">
      <c r="A73" s="99" t="s">
        <v>4</v>
      </c>
      <c r="B73" s="36">
        <v>1725</v>
      </c>
      <c r="C73" s="2">
        <v>8768</v>
      </c>
      <c r="D73" s="118">
        <f t="shared" si="1"/>
        <v>19.7</v>
      </c>
      <c r="E73" s="98"/>
    </row>
    <row r="74" spans="1:5" ht="20.100000000000001" customHeight="1">
      <c r="A74" s="99" t="s">
        <v>5</v>
      </c>
      <c r="B74" s="36">
        <v>1963</v>
      </c>
      <c r="C74" s="2">
        <v>1652</v>
      </c>
      <c r="D74" s="118">
        <f t="shared" si="1"/>
        <v>118.8</v>
      </c>
      <c r="E74" s="98"/>
    </row>
    <row r="75" spans="1:5" ht="20.100000000000001" customHeight="1">
      <c r="A75" s="99" t="s">
        <v>9</v>
      </c>
      <c r="B75" s="36">
        <v>392</v>
      </c>
      <c r="C75" s="2">
        <v>222</v>
      </c>
      <c r="D75" s="118">
        <f t="shared" si="1"/>
        <v>176.6</v>
      </c>
      <c r="E75" s="98"/>
    </row>
    <row r="76" spans="1:5" ht="20.100000000000001" customHeight="1">
      <c r="A76" s="97" t="s">
        <v>282</v>
      </c>
      <c r="B76" s="35">
        <f>SUM(B77:B79)</f>
        <v>1271</v>
      </c>
      <c r="C76" s="35">
        <f>SUM(C77:C79)</f>
        <v>1099</v>
      </c>
      <c r="D76" s="117">
        <f t="shared" si="1"/>
        <v>115.7</v>
      </c>
      <c r="E76" s="98"/>
    </row>
    <row r="77" spans="1:5" ht="20.100000000000001" customHeight="1">
      <c r="A77" s="99" t="s">
        <v>4</v>
      </c>
      <c r="B77" s="36">
        <v>726</v>
      </c>
      <c r="C77" s="2">
        <v>610</v>
      </c>
      <c r="D77" s="118">
        <f t="shared" si="1"/>
        <v>119</v>
      </c>
      <c r="E77" s="98"/>
    </row>
    <row r="78" spans="1:5" ht="20.100000000000001" customHeight="1">
      <c r="A78" s="99" t="s">
        <v>5</v>
      </c>
      <c r="B78" s="36">
        <v>455</v>
      </c>
      <c r="C78" s="2">
        <v>426</v>
      </c>
      <c r="D78" s="118">
        <f t="shared" si="1"/>
        <v>106.8</v>
      </c>
      <c r="E78" s="98"/>
    </row>
    <row r="79" spans="1:5" ht="20.100000000000001" customHeight="1">
      <c r="A79" s="99" t="s">
        <v>9</v>
      </c>
      <c r="B79" s="36">
        <v>90</v>
      </c>
      <c r="C79" s="2">
        <v>63</v>
      </c>
      <c r="D79" s="118">
        <f t="shared" si="1"/>
        <v>142.9</v>
      </c>
      <c r="E79" s="98"/>
    </row>
    <row r="80" spans="1:5" ht="20.100000000000001" customHeight="1">
      <c r="A80" s="97" t="s">
        <v>283</v>
      </c>
      <c r="B80" s="35">
        <f>SUM(B81:B83)</f>
        <v>1274</v>
      </c>
      <c r="C80" s="35">
        <f>SUM(C81:C83)</f>
        <v>1060</v>
      </c>
      <c r="D80" s="117">
        <f t="shared" si="1"/>
        <v>120.2</v>
      </c>
      <c r="E80" s="98"/>
    </row>
    <row r="81" spans="1:5" ht="20.100000000000001" customHeight="1">
      <c r="A81" s="99" t="s">
        <v>4</v>
      </c>
      <c r="B81" s="36">
        <v>556</v>
      </c>
      <c r="C81" s="2">
        <v>408</v>
      </c>
      <c r="D81" s="118">
        <f t="shared" si="1"/>
        <v>136.30000000000001</v>
      </c>
      <c r="E81" s="98"/>
    </row>
    <row r="82" spans="1:5" ht="20.100000000000001" customHeight="1">
      <c r="A82" s="99" t="s">
        <v>5</v>
      </c>
      <c r="B82" s="36">
        <v>553</v>
      </c>
      <c r="C82" s="2">
        <v>524</v>
      </c>
      <c r="D82" s="118">
        <f t="shared" si="1"/>
        <v>105.5</v>
      </c>
      <c r="E82" s="98"/>
    </row>
    <row r="83" spans="1:5" ht="20.100000000000001" customHeight="1">
      <c r="A83" s="99" t="s">
        <v>9</v>
      </c>
      <c r="B83" s="36">
        <v>165</v>
      </c>
      <c r="C83" s="2">
        <v>128</v>
      </c>
      <c r="D83" s="118">
        <f t="shared" si="1"/>
        <v>128.9</v>
      </c>
      <c r="E83" s="98"/>
    </row>
    <row r="84" spans="1:5" ht="20.100000000000001" customHeight="1">
      <c r="A84" s="97" t="s">
        <v>284</v>
      </c>
      <c r="B84" s="35">
        <f>SUM(B85:B88)</f>
        <v>952</v>
      </c>
      <c r="C84" s="35">
        <f>SUM(C85:C88)</f>
        <v>810</v>
      </c>
      <c r="D84" s="117">
        <f t="shared" si="1"/>
        <v>117.5</v>
      </c>
      <c r="E84" s="98"/>
    </row>
    <row r="85" spans="1:5" ht="20.100000000000001" customHeight="1">
      <c r="A85" s="99" t="s">
        <v>4</v>
      </c>
      <c r="B85" s="36">
        <v>514</v>
      </c>
      <c r="C85" s="2">
        <v>395</v>
      </c>
      <c r="D85" s="118">
        <f t="shared" si="1"/>
        <v>130.1</v>
      </c>
      <c r="E85" s="98"/>
    </row>
    <row r="86" spans="1:5" ht="20.100000000000001" customHeight="1">
      <c r="A86" s="99" t="s">
        <v>5</v>
      </c>
      <c r="B86" s="36">
        <v>252</v>
      </c>
      <c r="C86" s="2">
        <v>257</v>
      </c>
      <c r="D86" s="118">
        <f t="shared" si="1"/>
        <v>98.1</v>
      </c>
      <c r="E86" s="98"/>
    </row>
    <row r="87" spans="1:5" ht="20.100000000000001" customHeight="1">
      <c r="A87" s="100" t="s">
        <v>33</v>
      </c>
      <c r="B87" s="36">
        <v>96</v>
      </c>
      <c r="C87" s="2">
        <v>96</v>
      </c>
      <c r="D87" s="118">
        <f t="shared" si="1"/>
        <v>100</v>
      </c>
      <c r="E87" s="98"/>
    </row>
    <row r="88" spans="1:5" ht="20.100000000000001" customHeight="1">
      <c r="A88" s="100" t="s">
        <v>9</v>
      </c>
      <c r="B88" s="36">
        <v>90</v>
      </c>
      <c r="C88" s="2">
        <v>62</v>
      </c>
      <c r="D88" s="118">
        <f t="shared" si="1"/>
        <v>145.19999999999999</v>
      </c>
      <c r="E88" s="98"/>
    </row>
    <row r="89" spans="1:5" ht="20.100000000000001" customHeight="1">
      <c r="A89" s="97" t="s">
        <v>285</v>
      </c>
      <c r="B89" s="35">
        <f>SUM(B90:B93)</f>
        <v>7614</v>
      </c>
      <c r="C89" s="35">
        <f>SUM(C90:C93)</f>
        <v>6143</v>
      </c>
      <c r="D89" s="117">
        <f t="shared" si="1"/>
        <v>123.9</v>
      </c>
      <c r="E89" s="98"/>
    </row>
    <row r="90" spans="1:5" ht="20.100000000000001" customHeight="1">
      <c r="A90" s="99" t="s">
        <v>4</v>
      </c>
      <c r="B90" s="36">
        <v>4315</v>
      </c>
      <c r="C90" s="2">
        <v>3287</v>
      </c>
      <c r="D90" s="118">
        <f t="shared" si="1"/>
        <v>131.30000000000001</v>
      </c>
      <c r="E90" s="98"/>
    </row>
    <row r="91" spans="1:5" ht="20.100000000000001" customHeight="1">
      <c r="A91" s="99" t="s">
        <v>5</v>
      </c>
      <c r="B91" s="36">
        <v>1376</v>
      </c>
      <c r="C91" s="2">
        <v>1436</v>
      </c>
      <c r="D91" s="118">
        <f t="shared" si="1"/>
        <v>95.8</v>
      </c>
      <c r="E91" s="98"/>
    </row>
    <row r="92" spans="1:5" s="6" customFormat="1" ht="20.100000000000001" customHeight="1">
      <c r="A92" s="99" t="s">
        <v>286</v>
      </c>
      <c r="B92" s="36">
        <v>60</v>
      </c>
      <c r="C92" s="2">
        <v>60</v>
      </c>
      <c r="D92" s="118">
        <f t="shared" si="1"/>
        <v>100</v>
      </c>
      <c r="E92" s="98"/>
    </row>
    <row r="93" spans="1:5" ht="20.100000000000001" customHeight="1">
      <c r="A93" s="99" t="s">
        <v>9</v>
      </c>
      <c r="B93" s="36">
        <v>1863</v>
      </c>
      <c r="C93" s="2">
        <v>1360</v>
      </c>
      <c r="D93" s="118">
        <f t="shared" si="1"/>
        <v>137</v>
      </c>
      <c r="E93" s="98"/>
    </row>
    <row r="94" spans="1:5" ht="20.100000000000001" customHeight="1">
      <c r="A94" s="97" t="s">
        <v>287</v>
      </c>
      <c r="B94" s="35">
        <f>SUM(B95)</f>
        <v>905</v>
      </c>
      <c r="C94" s="35">
        <f>SUM(C95)</f>
        <v>1375</v>
      </c>
      <c r="D94" s="117">
        <f t="shared" si="1"/>
        <v>65.8</v>
      </c>
      <c r="E94" s="98"/>
    </row>
    <row r="95" spans="1:5" ht="20.100000000000001" customHeight="1">
      <c r="A95" s="99" t="s">
        <v>35</v>
      </c>
      <c r="B95" s="36">
        <v>905</v>
      </c>
      <c r="C95" s="2">
        <v>1375</v>
      </c>
      <c r="D95" s="118">
        <f t="shared" si="1"/>
        <v>65.8</v>
      </c>
      <c r="E95" s="98"/>
    </row>
    <row r="96" spans="1:5" ht="20.100000000000001" customHeight="1">
      <c r="A96" s="95" t="s">
        <v>32</v>
      </c>
      <c r="B96" s="23">
        <f>B97+B99</f>
        <v>675</v>
      </c>
      <c r="C96" s="23">
        <f>C97+C99</f>
        <v>587</v>
      </c>
      <c r="D96" s="117">
        <f t="shared" si="1"/>
        <v>115</v>
      </c>
      <c r="E96" s="96"/>
    </row>
    <row r="97" spans="1:5" ht="20.100000000000001" customHeight="1">
      <c r="A97" s="97" t="s">
        <v>288</v>
      </c>
      <c r="B97" s="35">
        <f t="shared" ref="B97:B102" si="2">SUM(B98:B98)</f>
        <v>335</v>
      </c>
      <c r="C97" s="35">
        <f t="shared" ref="C97:C102" si="3">SUM(C98:C98)</f>
        <v>249</v>
      </c>
      <c r="D97" s="117">
        <f t="shared" si="1"/>
        <v>134.5</v>
      </c>
      <c r="E97" s="98"/>
    </row>
    <row r="98" spans="1:5" ht="14.25">
      <c r="A98" s="99" t="s">
        <v>36</v>
      </c>
      <c r="B98" s="36">
        <v>335</v>
      </c>
      <c r="C98" s="2">
        <v>249</v>
      </c>
      <c r="D98" s="118">
        <f t="shared" si="1"/>
        <v>134.5</v>
      </c>
      <c r="E98" s="98"/>
    </row>
    <row r="99" spans="1:5" s="6" customFormat="1" ht="20.100000000000001" customHeight="1">
      <c r="A99" s="97" t="s">
        <v>37</v>
      </c>
      <c r="B99" s="35">
        <f t="shared" si="2"/>
        <v>340</v>
      </c>
      <c r="C99" s="35">
        <f t="shared" si="3"/>
        <v>338</v>
      </c>
      <c r="D99" s="118">
        <f t="shared" si="1"/>
        <v>100.6</v>
      </c>
      <c r="E99" s="98"/>
    </row>
    <row r="100" spans="1:5" ht="20.100000000000001" customHeight="1">
      <c r="A100" s="99" t="s">
        <v>38</v>
      </c>
      <c r="B100" s="36">
        <v>340</v>
      </c>
      <c r="C100" s="2">
        <v>338</v>
      </c>
      <c r="D100" s="118">
        <f t="shared" si="1"/>
        <v>100.6</v>
      </c>
      <c r="E100" s="98"/>
    </row>
    <row r="101" spans="1:5" ht="20.100000000000001" customHeight="1">
      <c r="A101" s="95" t="s">
        <v>34</v>
      </c>
      <c r="B101" s="23">
        <f>B102+B104+B110+B117</f>
        <v>50974</v>
      </c>
      <c r="C101" s="23">
        <f>C102+C104+C110+C117</f>
        <v>42539</v>
      </c>
      <c r="D101" s="117">
        <f t="shared" si="1"/>
        <v>119.8</v>
      </c>
      <c r="E101" s="96"/>
    </row>
    <row r="102" spans="1:5" ht="20.100000000000001" customHeight="1">
      <c r="A102" s="97" t="s">
        <v>39</v>
      </c>
      <c r="B102" s="35">
        <f t="shared" si="2"/>
        <v>48</v>
      </c>
      <c r="C102" s="35">
        <f t="shared" si="3"/>
        <v>48</v>
      </c>
      <c r="D102" s="117">
        <f t="shared" si="1"/>
        <v>100</v>
      </c>
      <c r="E102" s="98"/>
    </row>
    <row r="103" spans="1:5" ht="20.100000000000001" customHeight="1">
      <c r="A103" s="99" t="s">
        <v>40</v>
      </c>
      <c r="B103" s="36">
        <v>48</v>
      </c>
      <c r="C103" s="2">
        <v>48</v>
      </c>
      <c r="D103" s="118">
        <f t="shared" si="1"/>
        <v>100</v>
      </c>
      <c r="E103" s="98"/>
    </row>
    <row r="104" spans="1:5" ht="20.100000000000001" customHeight="1">
      <c r="A104" s="97" t="s">
        <v>41</v>
      </c>
      <c r="B104" s="35">
        <f>SUM(B105:B109)</f>
        <v>45451</v>
      </c>
      <c r="C104" s="35">
        <f>SUM(C105:C109)</f>
        <v>37818</v>
      </c>
      <c r="D104" s="117">
        <f t="shared" si="1"/>
        <v>120.2</v>
      </c>
      <c r="E104" s="98"/>
    </row>
    <row r="105" spans="1:5" ht="20.100000000000001" customHeight="1">
      <c r="A105" s="99" t="s">
        <v>4</v>
      </c>
      <c r="B105" s="36">
        <v>29758</v>
      </c>
      <c r="C105" s="2">
        <v>25479</v>
      </c>
      <c r="D105" s="118">
        <f t="shared" si="1"/>
        <v>116.8</v>
      </c>
      <c r="E105" s="98"/>
    </row>
    <row r="106" spans="1:5" ht="20.100000000000001" customHeight="1">
      <c r="A106" s="99" t="s">
        <v>5</v>
      </c>
      <c r="B106" s="36">
        <v>10444</v>
      </c>
      <c r="C106" s="2">
        <v>9785</v>
      </c>
      <c r="D106" s="118">
        <f t="shared" si="1"/>
        <v>106.7</v>
      </c>
      <c r="E106" s="98"/>
    </row>
    <row r="107" spans="1:5" ht="20.100000000000001" customHeight="1">
      <c r="A107" s="99" t="s">
        <v>22</v>
      </c>
      <c r="B107" s="36">
        <v>2450</v>
      </c>
      <c r="C107" s="2"/>
      <c r="D107" s="118"/>
      <c r="E107" s="98"/>
    </row>
    <row r="108" spans="1:5" ht="20.100000000000001" customHeight="1">
      <c r="A108" s="99" t="s">
        <v>42</v>
      </c>
      <c r="B108" s="36">
        <v>1020</v>
      </c>
      <c r="C108" s="2">
        <v>1020</v>
      </c>
      <c r="D108" s="118">
        <f t="shared" si="1"/>
        <v>100</v>
      </c>
      <c r="E108" s="98"/>
    </row>
    <row r="109" spans="1:5" ht="20.100000000000001" customHeight="1">
      <c r="A109" s="99" t="s">
        <v>43</v>
      </c>
      <c r="B109" s="36">
        <v>1779</v>
      </c>
      <c r="C109" s="2">
        <v>1534</v>
      </c>
      <c r="D109" s="118">
        <f t="shared" si="1"/>
        <v>116</v>
      </c>
      <c r="E109" s="98"/>
    </row>
    <row r="110" spans="1:5" ht="20.100000000000001" customHeight="1">
      <c r="A110" s="97" t="s">
        <v>289</v>
      </c>
      <c r="B110" s="35">
        <f>SUM(B111:B116)</f>
        <v>3135</v>
      </c>
      <c r="C110" s="35">
        <f>SUM(C111:C116)</f>
        <v>2603</v>
      </c>
      <c r="D110" s="117">
        <f t="shared" si="1"/>
        <v>120.4</v>
      </c>
      <c r="E110" s="98"/>
    </row>
    <row r="111" spans="1:5" ht="20.100000000000001" customHeight="1">
      <c r="A111" s="99" t="s">
        <v>4</v>
      </c>
      <c r="B111" s="36">
        <v>1953</v>
      </c>
      <c r="C111" s="2">
        <v>1591</v>
      </c>
      <c r="D111" s="118">
        <f t="shared" si="1"/>
        <v>122.8</v>
      </c>
      <c r="E111" s="98"/>
    </row>
    <row r="112" spans="1:5" ht="20.100000000000001" customHeight="1">
      <c r="A112" s="99" t="s">
        <v>5</v>
      </c>
      <c r="B112" s="36">
        <v>350</v>
      </c>
      <c r="C112" s="2">
        <v>320</v>
      </c>
      <c r="D112" s="118">
        <f t="shared" si="1"/>
        <v>109.4</v>
      </c>
      <c r="E112" s="98"/>
    </row>
    <row r="113" spans="1:5" ht="20.100000000000001" customHeight="1">
      <c r="A113" s="99" t="s">
        <v>45</v>
      </c>
      <c r="B113" s="36">
        <v>220</v>
      </c>
      <c r="C113" s="2">
        <v>190</v>
      </c>
      <c r="D113" s="118">
        <f t="shared" si="1"/>
        <v>115.8</v>
      </c>
      <c r="E113" s="98"/>
    </row>
    <row r="114" spans="1:5" ht="20.100000000000001" customHeight="1">
      <c r="A114" s="99" t="s">
        <v>46</v>
      </c>
      <c r="B114" s="36">
        <v>228</v>
      </c>
      <c r="C114" s="2">
        <v>228</v>
      </c>
      <c r="D114" s="118">
        <f t="shared" si="1"/>
        <v>100</v>
      </c>
      <c r="E114" s="98"/>
    </row>
    <row r="115" spans="1:5" ht="20.100000000000001" customHeight="1">
      <c r="A115" s="99" t="s">
        <v>9</v>
      </c>
      <c r="B115" s="36">
        <v>360</v>
      </c>
      <c r="C115" s="2">
        <v>250</v>
      </c>
      <c r="D115" s="118">
        <f t="shared" si="1"/>
        <v>144</v>
      </c>
      <c r="E115" s="98"/>
    </row>
    <row r="116" spans="1:5" ht="20.100000000000001" customHeight="1">
      <c r="A116" s="99" t="s">
        <v>47</v>
      </c>
      <c r="B116" s="36">
        <v>24</v>
      </c>
      <c r="C116" s="2">
        <v>24</v>
      </c>
      <c r="D116" s="118">
        <f t="shared" si="1"/>
        <v>100</v>
      </c>
      <c r="E116" s="98"/>
    </row>
    <row r="117" spans="1:5" ht="20.100000000000001" customHeight="1">
      <c r="A117" s="97" t="s">
        <v>290</v>
      </c>
      <c r="B117" s="35">
        <f>SUM(B118:B119)</f>
        <v>2340</v>
      </c>
      <c r="C117" s="35">
        <f>SUM(C118:C119)</f>
        <v>2070</v>
      </c>
      <c r="D117" s="117">
        <f t="shared" si="1"/>
        <v>113</v>
      </c>
      <c r="E117" s="98"/>
    </row>
    <row r="118" spans="1:5" ht="20.100000000000001" customHeight="1">
      <c r="A118" s="101" t="s">
        <v>5</v>
      </c>
      <c r="B118" s="36">
        <v>1070</v>
      </c>
      <c r="C118" s="2">
        <v>1070</v>
      </c>
      <c r="D118" s="118">
        <f t="shared" si="1"/>
        <v>100</v>
      </c>
      <c r="E118" s="98"/>
    </row>
    <row r="119" spans="1:5" s="6" customFormat="1" ht="20.100000000000001" customHeight="1">
      <c r="A119" s="101" t="s">
        <v>48</v>
      </c>
      <c r="B119" s="36">
        <v>1270</v>
      </c>
      <c r="C119" s="2">
        <v>1000</v>
      </c>
      <c r="D119" s="118">
        <f t="shared" si="1"/>
        <v>127</v>
      </c>
      <c r="E119" s="98"/>
    </row>
    <row r="120" spans="1:5" ht="30.75" customHeight="1">
      <c r="A120" s="95" t="s">
        <v>44</v>
      </c>
      <c r="B120" s="23">
        <f>B121+B123+B129+B131+B133+B135+B138+B140</f>
        <v>268840</v>
      </c>
      <c r="C120" s="23">
        <f>C121+C123+C129+C131+C133+C135+C138+C140</f>
        <v>219686</v>
      </c>
      <c r="D120" s="117">
        <f t="shared" si="1"/>
        <v>122.4</v>
      </c>
      <c r="E120" s="102" t="s">
        <v>291</v>
      </c>
    </row>
    <row r="121" spans="1:5" ht="20.100000000000001" customHeight="1">
      <c r="A121" s="97" t="s">
        <v>49</v>
      </c>
      <c r="B121" s="35">
        <f>SUM(B122:B122)</f>
        <v>1538</v>
      </c>
      <c r="C121" s="35">
        <f>SUM(C122:C122)</f>
        <v>1196</v>
      </c>
      <c r="D121" s="117">
        <f t="shared" si="1"/>
        <v>128.6</v>
      </c>
      <c r="E121" s="98"/>
    </row>
    <row r="122" spans="1:5" ht="20.100000000000001" customHeight="1">
      <c r="A122" s="99" t="s">
        <v>4</v>
      </c>
      <c r="B122" s="36">
        <v>1538</v>
      </c>
      <c r="C122" s="2">
        <v>1196</v>
      </c>
      <c r="D122" s="118">
        <f t="shared" si="1"/>
        <v>128.6</v>
      </c>
      <c r="E122" s="98"/>
    </row>
    <row r="123" spans="1:5" ht="20.100000000000001" customHeight="1">
      <c r="A123" s="97" t="s">
        <v>50</v>
      </c>
      <c r="B123" s="35">
        <f>SUM(B124:B128)</f>
        <v>236381</v>
      </c>
      <c r="C123" s="35">
        <f>SUM(C124:C128)</f>
        <v>169036</v>
      </c>
      <c r="D123" s="117">
        <f t="shared" si="1"/>
        <v>139.80000000000001</v>
      </c>
      <c r="E123" s="98"/>
    </row>
    <row r="124" spans="1:5" ht="20.100000000000001" customHeight="1">
      <c r="A124" s="99" t="s">
        <v>51</v>
      </c>
      <c r="B124" s="36">
        <v>6293</v>
      </c>
      <c r="C124" s="2">
        <v>4677</v>
      </c>
      <c r="D124" s="118">
        <f t="shared" si="1"/>
        <v>134.6</v>
      </c>
      <c r="E124" s="98"/>
    </row>
    <row r="125" spans="1:5" ht="20.100000000000001" customHeight="1">
      <c r="A125" s="99" t="s">
        <v>52</v>
      </c>
      <c r="B125" s="36">
        <v>115427</v>
      </c>
      <c r="C125" s="2">
        <v>76772</v>
      </c>
      <c r="D125" s="118">
        <f t="shared" si="1"/>
        <v>150.4</v>
      </c>
      <c r="E125" s="98"/>
    </row>
    <row r="126" spans="1:5" ht="20.100000000000001" customHeight="1">
      <c r="A126" s="99" t="s">
        <v>53</v>
      </c>
      <c r="B126" s="36">
        <v>46091</v>
      </c>
      <c r="C126" s="2">
        <v>31429</v>
      </c>
      <c r="D126" s="118">
        <f t="shared" si="1"/>
        <v>146.69999999999999</v>
      </c>
      <c r="E126" s="98"/>
    </row>
    <row r="127" spans="1:5" ht="20.100000000000001" customHeight="1">
      <c r="A127" s="99" t="s">
        <v>54</v>
      </c>
      <c r="B127" s="36">
        <v>67255</v>
      </c>
      <c r="C127" s="2">
        <v>47764</v>
      </c>
      <c r="D127" s="118">
        <f t="shared" si="1"/>
        <v>140.80000000000001</v>
      </c>
      <c r="E127" s="98"/>
    </row>
    <row r="128" spans="1:5" ht="23.25" customHeight="1">
      <c r="A128" s="99" t="s">
        <v>56</v>
      </c>
      <c r="B128" s="36">
        <v>1315</v>
      </c>
      <c r="C128" s="2">
        <v>8394</v>
      </c>
      <c r="D128" s="118">
        <f t="shared" si="1"/>
        <v>15.7</v>
      </c>
      <c r="E128" s="98"/>
    </row>
    <row r="129" spans="1:5" ht="20.100000000000001" customHeight="1">
      <c r="A129" s="97" t="s">
        <v>57</v>
      </c>
      <c r="B129" s="35">
        <f>SUM(B130)</f>
        <v>6921</v>
      </c>
      <c r="C129" s="35">
        <f t="shared" ref="C129:C131" si="4">SUM(C130)</f>
        <v>6473</v>
      </c>
      <c r="D129" s="117">
        <f t="shared" si="1"/>
        <v>106.9</v>
      </c>
      <c r="E129" s="98"/>
    </row>
    <row r="130" spans="1:5" ht="20.100000000000001" customHeight="1">
      <c r="A130" s="99" t="s">
        <v>292</v>
      </c>
      <c r="B130" s="36">
        <v>6921</v>
      </c>
      <c r="C130" s="2">
        <v>6473</v>
      </c>
      <c r="D130" s="118">
        <f t="shared" si="1"/>
        <v>106.9</v>
      </c>
      <c r="E130" s="98"/>
    </row>
    <row r="131" spans="1:5" ht="20.100000000000001" customHeight="1">
      <c r="A131" s="97" t="s">
        <v>58</v>
      </c>
      <c r="B131" s="35">
        <f>SUM(B132)</f>
        <v>344</v>
      </c>
      <c r="C131" s="35">
        <f t="shared" si="4"/>
        <v>269</v>
      </c>
      <c r="D131" s="117">
        <f t="shared" si="1"/>
        <v>127.9</v>
      </c>
      <c r="E131" s="98"/>
    </row>
    <row r="132" spans="1:5" ht="20.100000000000001" customHeight="1">
      <c r="A132" s="99" t="s">
        <v>59</v>
      </c>
      <c r="B132" s="36">
        <v>344</v>
      </c>
      <c r="C132" s="2">
        <v>269</v>
      </c>
      <c r="D132" s="118">
        <f t="shared" si="1"/>
        <v>127.9</v>
      </c>
      <c r="E132" s="98"/>
    </row>
    <row r="133" spans="1:5" ht="20.100000000000001" customHeight="1">
      <c r="A133" s="97" t="s">
        <v>60</v>
      </c>
      <c r="B133" s="35">
        <f>SUM(B134:B134)</f>
        <v>1504</v>
      </c>
      <c r="C133" s="35">
        <f>SUM(C134:C134)</f>
        <v>1100</v>
      </c>
      <c r="D133" s="117">
        <f t="shared" si="1"/>
        <v>136.69999999999999</v>
      </c>
      <c r="E133" s="98"/>
    </row>
    <row r="134" spans="1:5" ht="20.100000000000001" customHeight="1">
      <c r="A134" s="99" t="s">
        <v>61</v>
      </c>
      <c r="B134" s="36">
        <v>1504</v>
      </c>
      <c r="C134" s="2">
        <v>1100</v>
      </c>
      <c r="D134" s="118">
        <f t="shared" ref="D134:D197" si="5">ROUND((B134/C134)*100,1)</f>
        <v>136.69999999999999</v>
      </c>
      <c r="E134" s="98"/>
    </row>
    <row r="135" spans="1:5" ht="20.100000000000001" customHeight="1">
      <c r="A135" s="97" t="s">
        <v>62</v>
      </c>
      <c r="B135" s="35">
        <f>SUM(B136:B137)</f>
        <v>1944</v>
      </c>
      <c r="C135" s="35">
        <f>SUM(C136:C137)</f>
        <v>1486</v>
      </c>
      <c r="D135" s="117">
        <f t="shared" si="5"/>
        <v>130.80000000000001</v>
      </c>
      <c r="E135" s="98"/>
    </row>
    <row r="136" spans="1:5" ht="20.100000000000001" customHeight="1">
      <c r="A136" s="99" t="s">
        <v>63</v>
      </c>
      <c r="B136" s="36">
        <v>1270</v>
      </c>
      <c r="C136" s="2">
        <v>928</v>
      </c>
      <c r="D136" s="118">
        <f t="shared" si="5"/>
        <v>136.9</v>
      </c>
      <c r="E136" s="98"/>
    </row>
    <row r="137" spans="1:5" ht="20.100000000000001" customHeight="1">
      <c r="A137" s="99" t="s">
        <v>64</v>
      </c>
      <c r="B137" s="36">
        <v>674</v>
      </c>
      <c r="C137" s="2">
        <v>558</v>
      </c>
      <c r="D137" s="118">
        <f t="shared" si="5"/>
        <v>120.8</v>
      </c>
      <c r="E137" s="98"/>
    </row>
    <row r="138" spans="1:5" ht="20.100000000000001" customHeight="1">
      <c r="A138" s="97" t="s">
        <v>65</v>
      </c>
      <c r="B138" s="35">
        <f>SUM(B139:B139)</f>
        <v>5330</v>
      </c>
      <c r="C138" s="35">
        <f>SUM(C139:C139)</f>
        <v>3146</v>
      </c>
      <c r="D138" s="117">
        <f t="shared" si="5"/>
        <v>169.4</v>
      </c>
      <c r="E138" s="98"/>
    </row>
    <row r="139" spans="1:5" ht="20.100000000000001" customHeight="1">
      <c r="A139" s="99" t="s">
        <v>66</v>
      </c>
      <c r="B139" s="36">
        <v>5330</v>
      </c>
      <c r="C139" s="2">
        <v>3146</v>
      </c>
      <c r="D139" s="118">
        <f t="shared" si="5"/>
        <v>169.4</v>
      </c>
      <c r="E139" s="98"/>
    </row>
    <row r="140" spans="1:5" ht="20.100000000000001" customHeight="1">
      <c r="A140" s="97" t="s">
        <v>67</v>
      </c>
      <c r="B140" s="35">
        <f>SUM(B141)</f>
        <v>14878</v>
      </c>
      <c r="C140" s="35">
        <f>SUM(C141)</f>
        <v>36980</v>
      </c>
      <c r="D140" s="117">
        <f t="shared" si="5"/>
        <v>40.200000000000003</v>
      </c>
      <c r="E140" s="98"/>
    </row>
    <row r="141" spans="1:5" ht="20.100000000000001" customHeight="1">
      <c r="A141" s="99" t="s">
        <v>68</v>
      </c>
      <c r="B141" s="36">
        <v>14878</v>
      </c>
      <c r="C141" s="2">
        <v>36980</v>
      </c>
      <c r="D141" s="118">
        <f t="shared" si="5"/>
        <v>40.200000000000003</v>
      </c>
      <c r="E141" s="98"/>
    </row>
    <row r="142" spans="1:5" ht="20.100000000000001" customHeight="1">
      <c r="A142" s="95" t="s">
        <v>55</v>
      </c>
      <c r="B142" s="23">
        <f>B143+B146+B149+B151+B154</f>
        <v>17735</v>
      </c>
      <c r="C142" s="23">
        <f>C143+C146+C149+C151+C154</f>
        <v>16387</v>
      </c>
      <c r="D142" s="117">
        <f t="shared" si="5"/>
        <v>108.2</v>
      </c>
      <c r="E142" s="102"/>
    </row>
    <row r="143" spans="1:5" ht="20.100000000000001" customHeight="1">
      <c r="A143" s="97" t="s">
        <v>69</v>
      </c>
      <c r="B143" s="35">
        <f>SUM(B144:B145)</f>
        <v>197</v>
      </c>
      <c r="C143" s="35">
        <f>SUM(C144:C145)</f>
        <v>222</v>
      </c>
      <c r="D143" s="117">
        <f t="shared" si="5"/>
        <v>88.7</v>
      </c>
      <c r="E143" s="98"/>
    </row>
    <row r="144" spans="1:5" ht="20.100000000000001" customHeight="1">
      <c r="A144" s="99" t="s">
        <v>4</v>
      </c>
      <c r="B144" s="36">
        <v>127</v>
      </c>
      <c r="C144" s="2">
        <v>139</v>
      </c>
      <c r="D144" s="118">
        <f t="shared" si="5"/>
        <v>91.4</v>
      </c>
      <c r="E144" s="98"/>
    </row>
    <row r="145" spans="1:5" ht="20.100000000000001" customHeight="1">
      <c r="A145" s="99" t="s">
        <v>5</v>
      </c>
      <c r="B145" s="36">
        <v>70</v>
      </c>
      <c r="C145" s="2">
        <v>83</v>
      </c>
      <c r="D145" s="118">
        <f t="shared" si="5"/>
        <v>84.3</v>
      </c>
      <c r="E145" s="98"/>
    </row>
    <row r="146" spans="1:5" ht="20.100000000000001" customHeight="1">
      <c r="A146" s="97" t="s">
        <v>70</v>
      </c>
      <c r="B146" s="35">
        <f>SUM(B147:B148)</f>
        <v>6767</v>
      </c>
      <c r="C146" s="35">
        <f>SUM(C147:C148)</f>
        <v>5446</v>
      </c>
      <c r="D146" s="117">
        <f t="shared" si="5"/>
        <v>124.3</v>
      </c>
      <c r="E146" s="98"/>
    </row>
    <row r="147" spans="1:5" ht="20.100000000000001" customHeight="1">
      <c r="A147" s="99" t="s">
        <v>75</v>
      </c>
      <c r="B147" s="36">
        <v>221</v>
      </c>
      <c r="C147" s="2">
        <v>145</v>
      </c>
      <c r="D147" s="118">
        <f t="shared" si="5"/>
        <v>152.4</v>
      </c>
      <c r="E147" s="98"/>
    </row>
    <row r="148" spans="1:5" ht="20.100000000000001" customHeight="1">
      <c r="A148" s="99" t="s">
        <v>71</v>
      </c>
      <c r="B148" s="36">
        <v>6546</v>
      </c>
      <c r="C148" s="2">
        <v>5301</v>
      </c>
      <c r="D148" s="118">
        <f t="shared" si="5"/>
        <v>123.5</v>
      </c>
      <c r="E148" s="98"/>
    </row>
    <row r="149" spans="1:5" ht="20.100000000000001" customHeight="1">
      <c r="A149" s="97" t="s">
        <v>72</v>
      </c>
      <c r="B149" s="35">
        <f>B150</f>
        <v>170</v>
      </c>
      <c r="C149" s="35">
        <f>C150</f>
        <v>170</v>
      </c>
      <c r="D149" s="117">
        <f t="shared" si="5"/>
        <v>100</v>
      </c>
      <c r="E149" s="98"/>
    </row>
    <row r="150" spans="1:5" ht="20.100000000000001" customHeight="1">
      <c r="A150" s="99" t="s">
        <v>73</v>
      </c>
      <c r="B150" s="36">
        <v>170</v>
      </c>
      <c r="C150" s="2">
        <v>170</v>
      </c>
      <c r="D150" s="118">
        <f t="shared" si="5"/>
        <v>100</v>
      </c>
      <c r="E150" s="98"/>
    </row>
    <row r="151" spans="1:5" ht="20.100000000000001" customHeight="1">
      <c r="A151" s="97" t="s">
        <v>74</v>
      </c>
      <c r="B151" s="35">
        <f>SUM(B152:B153)</f>
        <v>601</v>
      </c>
      <c r="C151" s="35">
        <f>SUM(C152:C153)</f>
        <v>549</v>
      </c>
      <c r="D151" s="117">
        <f t="shared" si="5"/>
        <v>109.5</v>
      </c>
      <c r="E151" s="98"/>
    </row>
    <row r="152" spans="1:5" ht="20.100000000000001" customHeight="1">
      <c r="A152" s="99" t="s">
        <v>75</v>
      </c>
      <c r="B152" s="36">
        <v>234</v>
      </c>
      <c r="C152" s="2">
        <v>182</v>
      </c>
      <c r="D152" s="118">
        <f t="shared" si="5"/>
        <v>128.6</v>
      </c>
      <c r="E152" s="98"/>
    </row>
    <row r="153" spans="1:5" ht="20.100000000000001" customHeight="1">
      <c r="A153" s="99" t="s">
        <v>76</v>
      </c>
      <c r="B153" s="36">
        <v>367</v>
      </c>
      <c r="C153" s="2">
        <v>367</v>
      </c>
      <c r="D153" s="118">
        <f t="shared" si="5"/>
        <v>100</v>
      </c>
      <c r="E153" s="98"/>
    </row>
    <row r="154" spans="1:5" ht="20.100000000000001" customHeight="1">
      <c r="A154" s="97" t="s">
        <v>77</v>
      </c>
      <c r="B154" s="35">
        <f>SUM(B155)</f>
        <v>10000</v>
      </c>
      <c r="C154" s="35">
        <f>SUM(C155)</f>
        <v>10000</v>
      </c>
      <c r="D154" s="117">
        <f t="shared" si="5"/>
        <v>100</v>
      </c>
      <c r="E154" s="103"/>
    </row>
    <row r="155" spans="1:5" ht="20.100000000000001" customHeight="1">
      <c r="A155" s="104" t="s">
        <v>78</v>
      </c>
      <c r="B155" s="36">
        <v>10000</v>
      </c>
      <c r="C155" s="2">
        <v>10000</v>
      </c>
      <c r="D155" s="118">
        <f t="shared" si="5"/>
        <v>100</v>
      </c>
      <c r="E155" s="103"/>
    </row>
    <row r="156" spans="1:5" ht="30" customHeight="1">
      <c r="A156" s="95" t="s">
        <v>79</v>
      </c>
      <c r="B156" s="23">
        <f>B157+B166+B169+B173+B177</f>
        <v>8327</v>
      </c>
      <c r="C156" s="23">
        <f>C157+C166+C169+C173</f>
        <v>5109</v>
      </c>
      <c r="D156" s="117">
        <f t="shared" si="5"/>
        <v>163</v>
      </c>
      <c r="E156" s="102" t="s">
        <v>293</v>
      </c>
    </row>
    <row r="157" spans="1:5" ht="20.100000000000001" customHeight="1">
      <c r="A157" s="97" t="s">
        <v>80</v>
      </c>
      <c r="B157" s="35">
        <f>SUM(B158:B165)</f>
        <v>2432</v>
      </c>
      <c r="C157" s="35">
        <f>SUM(C158:C165)</f>
        <v>2423</v>
      </c>
      <c r="D157" s="117">
        <f t="shared" si="5"/>
        <v>100.4</v>
      </c>
      <c r="E157" s="98"/>
    </row>
    <row r="158" spans="1:5" ht="19.5" customHeight="1">
      <c r="A158" s="99" t="s">
        <v>4</v>
      </c>
      <c r="B158" s="36">
        <v>528</v>
      </c>
      <c r="C158" s="2">
        <v>393</v>
      </c>
      <c r="D158" s="118">
        <f t="shared" si="5"/>
        <v>134.4</v>
      </c>
      <c r="E158" s="98"/>
    </row>
    <row r="159" spans="1:5" ht="19.5" customHeight="1">
      <c r="A159" s="99" t="s">
        <v>5</v>
      </c>
      <c r="B159" s="36">
        <v>140</v>
      </c>
      <c r="C159" s="2">
        <v>140</v>
      </c>
      <c r="D159" s="118">
        <f t="shared" si="5"/>
        <v>100</v>
      </c>
      <c r="E159" s="98"/>
    </row>
    <row r="160" spans="1:5" ht="19.5" customHeight="1">
      <c r="A160" s="99" t="s">
        <v>81</v>
      </c>
      <c r="B160" s="36">
        <v>523</v>
      </c>
      <c r="C160" s="2">
        <v>408</v>
      </c>
      <c r="D160" s="118">
        <f t="shared" si="5"/>
        <v>128.19999999999999</v>
      </c>
      <c r="E160" s="98"/>
    </row>
    <row r="161" spans="1:5" ht="19.5" customHeight="1">
      <c r="A161" s="99" t="s">
        <v>82</v>
      </c>
      <c r="B161" s="2"/>
      <c r="C161" s="2">
        <v>84</v>
      </c>
      <c r="D161" s="118">
        <f t="shared" si="5"/>
        <v>0</v>
      </c>
      <c r="E161" s="98"/>
    </row>
    <row r="162" spans="1:5" ht="19.5" customHeight="1">
      <c r="A162" s="99" t="s">
        <v>83</v>
      </c>
      <c r="B162" s="36">
        <v>194</v>
      </c>
      <c r="C162" s="2">
        <v>173</v>
      </c>
      <c r="D162" s="118">
        <f t="shared" si="5"/>
        <v>112.1</v>
      </c>
      <c r="E162" s="98"/>
    </row>
    <row r="163" spans="1:5" ht="19.5" customHeight="1">
      <c r="A163" s="99" t="s">
        <v>84</v>
      </c>
      <c r="B163" s="36">
        <v>414</v>
      </c>
      <c r="C163" s="2">
        <v>371</v>
      </c>
      <c r="D163" s="118">
        <f t="shared" si="5"/>
        <v>111.6</v>
      </c>
      <c r="E163" s="98"/>
    </row>
    <row r="164" spans="1:5" ht="19.5" customHeight="1">
      <c r="A164" s="99" t="s">
        <v>85</v>
      </c>
      <c r="B164" s="36"/>
      <c r="C164" s="2"/>
      <c r="D164" s="118"/>
      <c r="E164" s="98"/>
    </row>
    <row r="165" spans="1:5" ht="19.5" customHeight="1">
      <c r="A165" s="99" t="s">
        <v>87</v>
      </c>
      <c r="B165" s="36">
        <v>633</v>
      </c>
      <c r="C165" s="2">
        <v>854</v>
      </c>
      <c r="D165" s="118">
        <f t="shared" si="5"/>
        <v>74.099999999999994</v>
      </c>
      <c r="E165" s="98"/>
    </row>
    <row r="166" spans="1:5" ht="20.100000000000001" customHeight="1">
      <c r="A166" s="97" t="s">
        <v>88</v>
      </c>
      <c r="B166" s="35">
        <f>SUM(B167:B168)</f>
        <v>947</v>
      </c>
      <c r="C166" s="35">
        <f>SUM(C167:C168)</f>
        <v>547</v>
      </c>
      <c r="D166" s="117">
        <f t="shared" si="5"/>
        <v>173.1</v>
      </c>
      <c r="E166" s="98"/>
    </row>
    <row r="167" spans="1:5" ht="20.100000000000001" customHeight="1">
      <c r="A167" s="99" t="s">
        <v>89</v>
      </c>
      <c r="B167" s="36">
        <v>386</v>
      </c>
      <c r="C167" s="2">
        <v>128</v>
      </c>
      <c r="D167" s="118">
        <f t="shared" si="5"/>
        <v>301.60000000000002</v>
      </c>
      <c r="E167" s="98"/>
    </row>
    <row r="168" spans="1:5" ht="20.100000000000001" customHeight="1">
      <c r="A168" s="99" t="s">
        <v>90</v>
      </c>
      <c r="B168" s="36">
        <v>561</v>
      </c>
      <c r="C168" s="2">
        <v>419</v>
      </c>
      <c r="D168" s="118">
        <f t="shared" si="5"/>
        <v>133.9</v>
      </c>
      <c r="E168" s="98"/>
    </row>
    <row r="169" spans="1:5" ht="20.100000000000001" customHeight="1">
      <c r="A169" s="97" t="s">
        <v>91</v>
      </c>
      <c r="B169" s="35">
        <f>SUM(B170:B172)</f>
        <v>567</v>
      </c>
      <c r="C169" s="35">
        <f>SUM(C170:C172)</f>
        <v>989</v>
      </c>
      <c r="D169" s="117">
        <f t="shared" si="5"/>
        <v>57.3</v>
      </c>
      <c r="E169" s="98"/>
    </row>
    <row r="170" spans="1:5" ht="20.100000000000001" customHeight="1">
      <c r="A170" s="99" t="s">
        <v>92</v>
      </c>
      <c r="B170" s="2"/>
      <c r="C170" s="2">
        <v>610</v>
      </c>
      <c r="D170" s="118">
        <f t="shared" si="5"/>
        <v>0</v>
      </c>
      <c r="E170" s="98"/>
    </row>
    <row r="171" spans="1:5" ht="20.100000000000001" customHeight="1">
      <c r="A171" s="99" t="s">
        <v>93</v>
      </c>
      <c r="B171" s="36">
        <v>248</v>
      </c>
      <c r="C171" s="2">
        <v>194</v>
      </c>
      <c r="D171" s="118">
        <f t="shared" si="5"/>
        <v>127.8</v>
      </c>
      <c r="E171" s="98"/>
    </row>
    <row r="172" spans="1:5" ht="20.100000000000001" customHeight="1">
      <c r="A172" s="99" t="s">
        <v>94</v>
      </c>
      <c r="B172" s="36">
        <v>319</v>
      </c>
      <c r="C172" s="2">
        <v>185</v>
      </c>
      <c r="D172" s="118">
        <f t="shared" si="5"/>
        <v>172.4</v>
      </c>
      <c r="E172" s="98"/>
    </row>
    <row r="173" spans="1:5" ht="20.100000000000001" customHeight="1">
      <c r="A173" s="97" t="s">
        <v>95</v>
      </c>
      <c r="B173" s="35">
        <f>SUM(B174:B176)</f>
        <v>1381</v>
      </c>
      <c r="C173" s="35">
        <f>SUM(C174:C176)</f>
        <v>1150</v>
      </c>
      <c r="D173" s="117">
        <f t="shared" si="5"/>
        <v>120.1</v>
      </c>
      <c r="E173" s="98"/>
    </row>
    <row r="174" spans="1:5" ht="20.100000000000001" customHeight="1">
      <c r="A174" s="99" t="s">
        <v>5</v>
      </c>
      <c r="B174" s="36">
        <v>258</v>
      </c>
      <c r="C174" s="2">
        <v>336</v>
      </c>
      <c r="D174" s="118">
        <f t="shared" si="5"/>
        <v>76.8</v>
      </c>
      <c r="E174" s="98"/>
    </row>
    <row r="175" spans="1:5" ht="20.100000000000001" customHeight="1">
      <c r="A175" s="105" t="s">
        <v>96</v>
      </c>
      <c r="B175" s="36">
        <v>392</v>
      </c>
      <c r="C175" s="2">
        <v>300</v>
      </c>
      <c r="D175" s="118">
        <f t="shared" si="5"/>
        <v>130.69999999999999</v>
      </c>
      <c r="E175" s="98"/>
    </row>
    <row r="176" spans="1:5" ht="20.100000000000001" customHeight="1">
      <c r="A176" s="99" t="s">
        <v>97</v>
      </c>
      <c r="B176" s="36">
        <v>731</v>
      </c>
      <c r="C176" s="2">
        <v>514</v>
      </c>
      <c r="D176" s="118">
        <f t="shared" si="5"/>
        <v>142.19999999999999</v>
      </c>
      <c r="E176" s="98"/>
    </row>
    <row r="177" spans="1:5" ht="20.100000000000001" customHeight="1">
      <c r="A177" s="97" t="s">
        <v>98</v>
      </c>
      <c r="B177" s="35">
        <f>B178</f>
        <v>3000</v>
      </c>
      <c r="C177" s="35">
        <f>C178</f>
        <v>0</v>
      </c>
      <c r="D177" s="118"/>
      <c r="E177" s="106"/>
    </row>
    <row r="178" spans="1:5" ht="20.100000000000001" customHeight="1">
      <c r="A178" s="99" t="s">
        <v>99</v>
      </c>
      <c r="B178" s="36">
        <v>3000</v>
      </c>
      <c r="C178" s="2"/>
      <c r="D178" s="118"/>
      <c r="E178" s="98"/>
    </row>
    <row r="179" spans="1:5" ht="30.75" customHeight="1">
      <c r="A179" s="95" t="s">
        <v>86</v>
      </c>
      <c r="B179" s="23">
        <f>B180+B188+B193+B200+B203+B207+B211+B217+B224+B227+B230+B233+B236+B238+B243</f>
        <v>124711</v>
      </c>
      <c r="C179" s="23">
        <f>C180+C188+C193+C200+C203+C207+C211+C217+C224+C227+C230+C233+C236+C238+C243</f>
        <v>80558</v>
      </c>
      <c r="D179" s="117">
        <f t="shared" si="5"/>
        <v>154.80000000000001</v>
      </c>
      <c r="E179" s="107" t="s">
        <v>100</v>
      </c>
    </row>
    <row r="180" spans="1:5" ht="24" customHeight="1">
      <c r="A180" s="97" t="s">
        <v>101</v>
      </c>
      <c r="B180" s="35">
        <f>SUM(B181:B187)</f>
        <v>7938</v>
      </c>
      <c r="C180" s="35">
        <f>SUM(C181:C187)</f>
        <v>7201</v>
      </c>
      <c r="D180" s="117">
        <f t="shared" si="5"/>
        <v>110.2</v>
      </c>
      <c r="E180" s="96"/>
    </row>
    <row r="181" spans="1:5" ht="19.5" customHeight="1">
      <c r="A181" s="99" t="s">
        <v>4</v>
      </c>
      <c r="B181" s="36">
        <v>381</v>
      </c>
      <c r="C181" s="2">
        <v>335</v>
      </c>
      <c r="D181" s="118">
        <f t="shared" si="5"/>
        <v>113.7</v>
      </c>
      <c r="E181" s="96"/>
    </row>
    <row r="182" spans="1:5" ht="19.5" customHeight="1">
      <c r="A182" s="99" t="s">
        <v>5</v>
      </c>
      <c r="B182" s="36">
        <v>126</v>
      </c>
      <c r="C182" s="2">
        <v>168</v>
      </c>
      <c r="D182" s="118">
        <f t="shared" si="5"/>
        <v>75</v>
      </c>
      <c r="E182" s="98"/>
    </row>
    <row r="183" spans="1:5" ht="19.5" customHeight="1">
      <c r="A183" s="99" t="s">
        <v>102</v>
      </c>
      <c r="B183" s="36"/>
      <c r="C183" s="2"/>
      <c r="D183" s="118"/>
      <c r="E183" s="98"/>
    </row>
    <row r="184" spans="1:5" ht="19.5" customHeight="1">
      <c r="A184" s="99" t="s">
        <v>103</v>
      </c>
      <c r="B184" s="36">
        <v>80</v>
      </c>
      <c r="C184" s="2">
        <v>88</v>
      </c>
      <c r="D184" s="118">
        <f t="shared" si="5"/>
        <v>90.9</v>
      </c>
      <c r="E184" s="98"/>
    </row>
    <row r="185" spans="1:5" ht="19.5" customHeight="1">
      <c r="A185" s="99" t="s">
        <v>104</v>
      </c>
      <c r="B185" s="36">
        <v>5000</v>
      </c>
      <c r="C185" s="2">
        <v>5000</v>
      </c>
      <c r="D185" s="118">
        <f t="shared" si="5"/>
        <v>100</v>
      </c>
      <c r="E185" s="98"/>
    </row>
    <row r="186" spans="1:5" ht="19.5" customHeight="1">
      <c r="A186" s="99" t="s">
        <v>9</v>
      </c>
      <c r="B186" s="36">
        <v>1458</v>
      </c>
      <c r="C186" s="2">
        <v>986</v>
      </c>
      <c r="D186" s="118">
        <f t="shared" si="5"/>
        <v>147.9</v>
      </c>
      <c r="E186" s="98"/>
    </row>
    <row r="187" spans="1:5" ht="19.5" customHeight="1">
      <c r="A187" s="99" t="s">
        <v>105</v>
      </c>
      <c r="B187" s="36">
        <v>893</v>
      </c>
      <c r="C187" s="2">
        <v>624</v>
      </c>
      <c r="D187" s="118">
        <f t="shared" si="5"/>
        <v>143.1</v>
      </c>
      <c r="E187" s="98"/>
    </row>
    <row r="188" spans="1:5" ht="20.100000000000001" customHeight="1">
      <c r="A188" s="97" t="s">
        <v>106</v>
      </c>
      <c r="B188" s="35">
        <f>SUM(B189:B192)</f>
        <v>1180</v>
      </c>
      <c r="C188" s="35">
        <f>SUM(C189:C192)</f>
        <v>919</v>
      </c>
      <c r="D188" s="117">
        <f t="shared" si="5"/>
        <v>128.4</v>
      </c>
      <c r="E188" s="98"/>
    </row>
    <row r="189" spans="1:5" ht="20.100000000000001" customHeight="1">
      <c r="A189" s="99" t="s">
        <v>4</v>
      </c>
      <c r="B189" s="36">
        <v>958</v>
      </c>
      <c r="C189" s="2">
        <v>717</v>
      </c>
      <c r="D189" s="118">
        <f t="shared" si="5"/>
        <v>133.6</v>
      </c>
      <c r="E189" s="98"/>
    </row>
    <row r="190" spans="1:5" ht="20.100000000000001" customHeight="1">
      <c r="A190" s="99" t="s">
        <v>5</v>
      </c>
      <c r="B190" s="36">
        <v>212</v>
      </c>
      <c r="C190" s="2">
        <v>194</v>
      </c>
      <c r="D190" s="118">
        <f t="shared" si="5"/>
        <v>109.3</v>
      </c>
      <c r="E190" s="98"/>
    </row>
    <row r="191" spans="1:5" ht="20.100000000000001" customHeight="1">
      <c r="A191" s="99" t="s">
        <v>107</v>
      </c>
      <c r="B191" s="36">
        <v>10</v>
      </c>
      <c r="C191" s="2"/>
      <c r="D191" s="118"/>
      <c r="E191" s="98"/>
    </row>
    <row r="192" spans="1:5" ht="20.100000000000001" customHeight="1">
      <c r="A192" s="99" t="s">
        <v>108</v>
      </c>
      <c r="B192" s="2"/>
      <c r="C192" s="2">
        <v>8</v>
      </c>
      <c r="D192" s="118">
        <f t="shared" si="5"/>
        <v>0</v>
      </c>
      <c r="E192" s="98"/>
    </row>
    <row r="193" spans="1:5" ht="20.100000000000001" customHeight="1">
      <c r="A193" s="97" t="s">
        <v>294</v>
      </c>
      <c r="B193" s="35">
        <f>SUM(B194:B199)</f>
        <v>68877</v>
      </c>
      <c r="C193" s="35">
        <f>SUM(C194:C199)</f>
        <v>35582</v>
      </c>
      <c r="D193" s="117">
        <f t="shared" si="5"/>
        <v>193.6</v>
      </c>
      <c r="E193" s="98"/>
    </row>
    <row r="194" spans="1:5" ht="20.100000000000001" customHeight="1">
      <c r="A194" s="99" t="s">
        <v>109</v>
      </c>
      <c r="B194" s="36">
        <v>5181</v>
      </c>
      <c r="C194" s="2">
        <v>1059</v>
      </c>
      <c r="D194" s="118">
        <f t="shared" si="5"/>
        <v>489.2</v>
      </c>
      <c r="E194" s="98"/>
    </row>
    <row r="195" spans="1:5" ht="20.100000000000001" customHeight="1">
      <c r="A195" s="99" t="s">
        <v>110</v>
      </c>
      <c r="B195" s="36">
        <v>15602</v>
      </c>
      <c r="C195" s="2">
        <v>2412</v>
      </c>
      <c r="D195" s="118">
        <f t="shared" si="5"/>
        <v>646.79999999999995</v>
      </c>
      <c r="E195" s="98"/>
    </row>
    <row r="196" spans="1:5" ht="20.100000000000001" customHeight="1">
      <c r="A196" s="99" t="s">
        <v>111</v>
      </c>
      <c r="B196" s="36">
        <v>22</v>
      </c>
      <c r="C196" s="2">
        <v>34</v>
      </c>
      <c r="D196" s="118">
        <f t="shared" si="5"/>
        <v>64.7</v>
      </c>
      <c r="E196" s="98"/>
    </row>
    <row r="197" spans="1:5" ht="20.100000000000001" customHeight="1">
      <c r="A197" s="99" t="s">
        <v>112</v>
      </c>
      <c r="B197" s="36">
        <v>39914</v>
      </c>
      <c r="C197" s="2">
        <v>24041</v>
      </c>
      <c r="D197" s="118">
        <f t="shared" si="5"/>
        <v>166</v>
      </c>
      <c r="E197" s="98"/>
    </row>
    <row r="198" spans="1:5" ht="20.100000000000001" customHeight="1">
      <c r="A198" s="99" t="s">
        <v>113</v>
      </c>
      <c r="B198" s="36">
        <v>10</v>
      </c>
      <c r="C198" s="2">
        <v>10</v>
      </c>
      <c r="D198" s="118">
        <f t="shared" ref="D198:D261" si="6">ROUND((B198/C198)*100,1)</f>
        <v>100</v>
      </c>
      <c r="E198" s="98"/>
    </row>
    <row r="199" spans="1:5" ht="20.100000000000001" customHeight="1">
      <c r="A199" s="99" t="s">
        <v>295</v>
      </c>
      <c r="B199" s="36">
        <v>8148</v>
      </c>
      <c r="C199" s="2">
        <f>7726+300</f>
        <v>8026</v>
      </c>
      <c r="D199" s="118">
        <f t="shared" si="6"/>
        <v>101.5</v>
      </c>
      <c r="E199" s="98"/>
    </row>
    <row r="200" spans="1:5" ht="20.100000000000001" customHeight="1">
      <c r="A200" s="97" t="s">
        <v>114</v>
      </c>
      <c r="B200" s="35">
        <f>SUM(B201:B202)</f>
        <v>1874</v>
      </c>
      <c r="C200" s="35">
        <f>SUM(C201:C202)</f>
        <v>840</v>
      </c>
      <c r="D200" s="117">
        <f t="shared" si="6"/>
        <v>223.1</v>
      </c>
      <c r="E200" s="98"/>
    </row>
    <row r="201" spans="1:5" ht="20.100000000000001" customHeight="1">
      <c r="A201" s="99" t="s">
        <v>115</v>
      </c>
      <c r="B201" s="36">
        <v>835</v>
      </c>
      <c r="C201" s="2">
        <v>840</v>
      </c>
      <c r="D201" s="118">
        <f t="shared" si="6"/>
        <v>99.4</v>
      </c>
      <c r="E201" s="98"/>
    </row>
    <row r="202" spans="1:5" ht="20.100000000000001" customHeight="1">
      <c r="A202" s="99" t="s">
        <v>116</v>
      </c>
      <c r="B202" s="36">
        <v>1039</v>
      </c>
      <c r="C202" s="2"/>
      <c r="D202" s="118"/>
      <c r="E202" s="98"/>
    </row>
    <row r="203" spans="1:5" ht="20.100000000000001" customHeight="1">
      <c r="A203" s="97" t="s">
        <v>117</v>
      </c>
      <c r="B203" s="35">
        <f>SUM(B204:B206)</f>
        <v>8379</v>
      </c>
      <c r="C203" s="35">
        <f>SUM(C204:C206)</f>
        <v>6283</v>
      </c>
      <c r="D203" s="117">
        <f t="shared" si="6"/>
        <v>133.4</v>
      </c>
      <c r="E203" s="98"/>
    </row>
    <row r="204" spans="1:5" ht="20.100000000000001" customHeight="1">
      <c r="A204" s="99" t="s">
        <v>118</v>
      </c>
      <c r="B204" s="36">
        <v>1400</v>
      </c>
      <c r="C204" s="2">
        <v>1400</v>
      </c>
      <c r="D204" s="118">
        <f t="shared" si="6"/>
        <v>100</v>
      </c>
      <c r="E204" s="98"/>
    </row>
    <row r="205" spans="1:5" ht="20.100000000000001" customHeight="1">
      <c r="A205" s="99" t="s">
        <v>119</v>
      </c>
      <c r="B205" s="36">
        <v>3016</v>
      </c>
      <c r="C205" s="2">
        <v>3286</v>
      </c>
      <c r="D205" s="118">
        <f t="shared" si="6"/>
        <v>91.8</v>
      </c>
      <c r="E205" s="98"/>
    </row>
    <row r="206" spans="1:5" ht="20.100000000000001" customHeight="1">
      <c r="A206" s="99" t="s">
        <v>120</v>
      </c>
      <c r="B206" s="36">
        <v>3963</v>
      </c>
      <c r="C206" s="2">
        <v>1597</v>
      </c>
      <c r="D206" s="118">
        <f t="shared" si="6"/>
        <v>248.2</v>
      </c>
      <c r="E206" s="98"/>
    </row>
    <row r="207" spans="1:5" ht="20.100000000000001" customHeight="1">
      <c r="A207" s="97" t="s">
        <v>121</v>
      </c>
      <c r="B207" s="35">
        <f>SUM(B208:B209)</f>
        <v>62</v>
      </c>
      <c r="C207" s="35">
        <f>SUM(C208:C209)</f>
        <v>2673</v>
      </c>
      <c r="D207" s="117">
        <f t="shared" si="6"/>
        <v>2.2999999999999998</v>
      </c>
      <c r="E207" s="98"/>
    </row>
    <row r="208" spans="1:5" ht="20.100000000000001" customHeight="1">
      <c r="A208" s="99" t="s">
        <v>122</v>
      </c>
      <c r="B208" s="2"/>
      <c r="C208" s="2">
        <v>2623</v>
      </c>
      <c r="D208" s="118">
        <f t="shared" si="6"/>
        <v>0</v>
      </c>
      <c r="E208" s="98"/>
    </row>
    <row r="209" spans="1:5" ht="20.100000000000001" customHeight="1">
      <c r="A209" s="99" t="s">
        <v>123</v>
      </c>
      <c r="B209" s="36">
        <v>62</v>
      </c>
      <c r="C209" s="2">
        <v>50</v>
      </c>
      <c r="D209" s="118">
        <f t="shared" si="6"/>
        <v>124</v>
      </c>
      <c r="E209" s="98"/>
    </row>
    <row r="210" spans="1:5" ht="20.100000000000001" customHeight="1">
      <c r="A210" s="99" t="s">
        <v>296</v>
      </c>
      <c r="B210" s="36"/>
      <c r="C210" s="2"/>
      <c r="D210" s="118"/>
      <c r="E210" s="98"/>
    </row>
    <row r="211" spans="1:5" ht="20.100000000000001" customHeight="1">
      <c r="A211" s="97" t="s">
        <v>124</v>
      </c>
      <c r="B211" s="35">
        <f>SUM(B212:B216)</f>
        <v>2709</v>
      </c>
      <c r="C211" s="35">
        <f>SUM(C212:C216)</f>
        <v>991</v>
      </c>
      <c r="D211" s="117">
        <f t="shared" si="6"/>
        <v>273.39999999999998</v>
      </c>
      <c r="E211" s="98"/>
    </row>
    <row r="212" spans="1:5" ht="20.100000000000001" customHeight="1">
      <c r="A212" s="99" t="s">
        <v>125</v>
      </c>
      <c r="B212" s="36">
        <v>390</v>
      </c>
      <c r="C212" s="2">
        <v>443</v>
      </c>
      <c r="D212" s="118">
        <f t="shared" si="6"/>
        <v>88</v>
      </c>
      <c r="E212" s="98"/>
    </row>
    <row r="213" spans="1:5" ht="20.100000000000001" customHeight="1">
      <c r="A213" s="99" t="s">
        <v>126</v>
      </c>
      <c r="B213" s="36">
        <v>2234</v>
      </c>
      <c r="C213" s="2">
        <v>114</v>
      </c>
      <c r="D213" s="118">
        <f t="shared" si="6"/>
        <v>1959.6</v>
      </c>
      <c r="E213" s="98"/>
    </row>
    <row r="214" spans="1:5" ht="20.100000000000001" customHeight="1">
      <c r="A214" s="99" t="s">
        <v>127</v>
      </c>
      <c r="B214" s="36">
        <v>10</v>
      </c>
      <c r="C214" s="2">
        <v>50</v>
      </c>
      <c r="D214" s="118">
        <f t="shared" si="6"/>
        <v>20</v>
      </c>
      <c r="E214" s="98"/>
    </row>
    <row r="215" spans="1:5" ht="20.100000000000001" customHeight="1">
      <c r="A215" s="99" t="s">
        <v>128</v>
      </c>
      <c r="B215" s="2"/>
      <c r="C215" s="2">
        <v>384</v>
      </c>
      <c r="D215" s="118">
        <f t="shared" si="6"/>
        <v>0</v>
      </c>
      <c r="E215" s="98"/>
    </row>
    <row r="216" spans="1:5" ht="20.100000000000001" customHeight="1">
      <c r="A216" s="99" t="s">
        <v>297</v>
      </c>
      <c r="B216" s="36">
        <v>75</v>
      </c>
      <c r="C216" s="2"/>
      <c r="D216" s="118"/>
      <c r="E216" s="98"/>
    </row>
    <row r="217" spans="1:5" ht="20.100000000000001" customHeight="1">
      <c r="A217" s="97" t="s">
        <v>129</v>
      </c>
      <c r="B217" s="35">
        <f>SUM(B218:B223)</f>
        <v>1360</v>
      </c>
      <c r="C217" s="35">
        <f>SUM(C218:C223)</f>
        <v>669</v>
      </c>
      <c r="D217" s="117">
        <f t="shared" si="6"/>
        <v>203.3</v>
      </c>
      <c r="E217" s="98"/>
    </row>
    <row r="218" spans="1:5" ht="20.100000000000001" customHeight="1">
      <c r="A218" s="99" t="s">
        <v>4</v>
      </c>
      <c r="B218" s="36">
        <v>368</v>
      </c>
      <c r="C218" s="2">
        <v>185</v>
      </c>
      <c r="D218" s="118">
        <f t="shared" si="6"/>
        <v>198.9</v>
      </c>
      <c r="E218" s="98"/>
    </row>
    <row r="219" spans="1:5" ht="20.100000000000001" customHeight="1">
      <c r="A219" s="99" t="s">
        <v>5</v>
      </c>
      <c r="B219" s="36">
        <v>23</v>
      </c>
      <c r="C219" s="2">
        <v>98</v>
      </c>
      <c r="D219" s="118">
        <f t="shared" si="6"/>
        <v>23.5</v>
      </c>
      <c r="E219" s="98"/>
    </row>
    <row r="220" spans="1:5" ht="20.100000000000001" customHeight="1">
      <c r="A220" s="99" t="s">
        <v>130</v>
      </c>
      <c r="B220" s="36">
        <v>365</v>
      </c>
      <c r="C220" s="2">
        <v>30</v>
      </c>
      <c r="D220" s="118">
        <f t="shared" si="6"/>
        <v>1216.7</v>
      </c>
      <c r="E220" s="98"/>
    </row>
    <row r="221" spans="1:5" ht="20.100000000000001" customHeight="1">
      <c r="A221" s="99" t="s">
        <v>298</v>
      </c>
      <c r="B221" s="36">
        <v>91</v>
      </c>
      <c r="C221" s="2">
        <v>90</v>
      </c>
      <c r="D221" s="118">
        <f t="shared" si="6"/>
        <v>101.1</v>
      </c>
      <c r="E221" s="98"/>
    </row>
    <row r="222" spans="1:5" ht="20.100000000000001" customHeight="1">
      <c r="A222" s="99" t="s">
        <v>131</v>
      </c>
      <c r="B222" s="36">
        <v>80</v>
      </c>
      <c r="C222" s="2"/>
      <c r="D222" s="118"/>
      <c r="E222" s="98"/>
    </row>
    <row r="223" spans="1:5" ht="20.100000000000001" customHeight="1">
      <c r="A223" s="99" t="s">
        <v>133</v>
      </c>
      <c r="B223" s="36">
        <v>433</v>
      </c>
      <c r="C223" s="2">
        <v>266</v>
      </c>
      <c r="D223" s="118">
        <f t="shared" si="6"/>
        <v>162.80000000000001</v>
      </c>
      <c r="E223" s="98"/>
    </row>
    <row r="224" spans="1:5" ht="20.100000000000001" customHeight="1">
      <c r="A224" s="97" t="s">
        <v>134</v>
      </c>
      <c r="B224" s="35">
        <f>SUM(B225:B226)</f>
        <v>131</v>
      </c>
      <c r="C224" s="35">
        <f>SUM(C225:C226)</f>
        <v>110</v>
      </c>
      <c r="D224" s="117">
        <f t="shared" si="6"/>
        <v>119.1</v>
      </c>
      <c r="E224" s="98"/>
    </row>
    <row r="225" spans="1:5" ht="20.100000000000001" customHeight="1">
      <c r="A225" s="99" t="s">
        <v>4</v>
      </c>
      <c r="B225" s="36">
        <v>86</v>
      </c>
      <c r="C225" s="2">
        <v>65</v>
      </c>
      <c r="D225" s="118">
        <f t="shared" si="6"/>
        <v>132.30000000000001</v>
      </c>
      <c r="E225" s="98"/>
    </row>
    <row r="226" spans="1:5" ht="20.100000000000001" customHeight="1">
      <c r="A226" s="99" t="s">
        <v>5</v>
      </c>
      <c r="B226" s="36">
        <v>45</v>
      </c>
      <c r="C226" s="2">
        <v>45</v>
      </c>
      <c r="D226" s="118">
        <f t="shared" si="6"/>
        <v>100</v>
      </c>
      <c r="E226" s="98"/>
    </row>
    <row r="227" spans="1:5" ht="20.100000000000001" customHeight="1">
      <c r="A227" s="97" t="s">
        <v>135</v>
      </c>
      <c r="B227" s="35">
        <f>SUM(B228:B229)</f>
        <v>5589</v>
      </c>
      <c r="C227" s="35">
        <f>SUM(C228:C229)</f>
        <v>3965</v>
      </c>
      <c r="D227" s="117">
        <f t="shared" si="6"/>
        <v>141</v>
      </c>
      <c r="E227" s="98"/>
    </row>
    <row r="228" spans="1:5" ht="20.100000000000001" customHeight="1">
      <c r="A228" s="99" t="s">
        <v>136</v>
      </c>
      <c r="B228" s="36">
        <v>88</v>
      </c>
      <c r="C228" s="2">
        <v>75</v>
      </c>
      <c r="D228" s="118">
        <f t="shared" si="6"/>
        <v>117.3</v>
      </c>
      <c r="E228" s="98"/>
    </row>
    <row r="229" spans="1:5" ht="20.100000000000001" customHeight="1">
      <c r="A229" s="99" t="s">
        <v>137</v>
      </c>
      <c r="B229" s="36">
        <v>5501</v>
      </c>
      <c r="C229" s="2">
        <v>3890</v>
      </c>
      <c r="D229" s="118">
        <f t="shared" si="6"/>
        <v>141.4</v>
      </c>
      <c r="E229" s="98"/>
    </row>
    <row r="230" spans="1:5" ht="20.100000000000001" customHeight="1">
      <c r="A230" s="97" t="s">
        <v>138</v>
      </c>
      <c r="B230" s="35">
        <f>B231</f>
        <v>553</v>
      </c>
      <c r="C230" s="35">
        <f>C231</f>
        <v>533</v>
      </c>
      <c r="D230" s="117">
        <f t="shared" si="6"/>
        <v>103.8</v>
      </c>
      <c r="E230" s="98"/>
    </row>
    <row r="231" spans="1:5" ht="20.100000000000001" customHeight="1">
      <c r="A231" s="99" t="s">
        <v>139</v>
      </c>
      <c r="B231" s="36">
        <v>553</v>
      </c>
      <c r="C231" s="2">
        <v>533</v>
      </c>
      <c r="D231" s="118">
        <f t="shared" si="6"/>
        <v>103.8</v>
      </c>
      <c r="E231" s="98"/>
    </row>
    <row r="232" spans="1:5" ht="20.100000000000001" customHeight="1">
      <c r="A232" s="99" t="s">
        <v>299</v>
      </c>
      <c r="B232" s="36"/>
      <c r="C232" s="2"/>
      <c r="D232" s="118"/>
      <c r="E232" s="98"/>
    </row>
    <row r="233" spans="1:5" ht="20.100000000000001" customHeight="1">
      <c r="A233" s="97" t="s">
        <v>140</v>
      </c>
      <c r="B233" s="35">
        <f>SUM(B234:B235)</f>
        <v>1169</v>
      </c>
      <c r="C233" s="35">
        <f>SUM(C234:C235)</f>
        <v>1005</v>
      </c>
      <c r="D233" s="117">
        <f t="shared" si="6"/>
        <v>116.3</v>
      </c>
      <c r="E233" s="98"/>
    </row>
    <row r="234" spans="1:5" ht="20.100000000000001" customHeight="1">
      <c r="A234" s="99" t="s">
        <v>141</v>
      </c>
      <c r="B234" s="36">
        <v>55</v>
      </c>
      <c r="C234" s="2">
        <v>38</v>
      </c>
      <c r="D234" s="118">
        <f t="shared" si="6"/>
        <v>144.69999999999999</v>
      </c>
      <c r="E234" s="98"/>
    </row>
    <row r="235" spans="1:5" ht="20.100000000000001" customHeight="1">
      <c r="A235" s="99" t="s">
        <v>142</v>
      </c>
      <c r="B235" s="36">
        <v>1114</v>
      </c>
      <c r="C235" s="2">
        <v>967</v>
      </c>
      <c r="D235" s="118">
        <f t="shared" si="6"/>
        <v>115.2</v>
      </c>
      <c r="E235" s="98"/>
    </row>
    <row r="236" spans="1:5" ht="20.100000000000001" customHeight="1">
      <c r="A236" s="97" t="s">
        <v>300</v>
      </c>
      <c r="B236" s="35">
        <f>SUM(B237)</f>
        <v>21612</v>
      </c>
      <c r="C236" s="35">
        <f>SUM(C237)</f>
        <v>18183</v>
      </c>
      <c r="D236" s="117">
        <f t="shared" si="6"/>
        <v>118.9</v>
      </c>
      <c r="E236" s="98"/>
    </row>
    <row r="237" spans="1:5" ht="20.100000000000001" customHeight="1">
      <c r="A237" s="99" t="s">
        <v>143</v>
      </c>
      <c r="B237" s="36">
        <v>21612</v>
      </c>
      <c r="C237" s="2">
        <v>18183</v>
      </c>
      <c r="D237" s="118">
        <f t="shared" si="6"/>
        <v>118.9</v>
      </c>
      <c r="E237" s="98"/>
    </row>
    <row r="238" spans="1:5" ht="20.100000000000001" customHeight="1">
      <c r="A238" s="97" t="s">
        <v>301</v>
      </c>
      <c r="B238" s="35">
        <f>SUM(B239:B242)</f>
        <v>650</v>
      </c>
      <c r="C238" s="35">
        <f>SUM(C239:C242)</f>
        <v>528</v>
      </c>
      <c r="D238" s="117">
        <f t="shared" si="6"/>
        <v>123.1</v>
      </c>
      <c r="E238" s="98"/>
    </row>
    <row r="239" spans="1:5" ht="20.100000000000001" customHeight="1">
      <c r="A239" s="99" t="s">
        <v>4</v>
      </c>
      <c r="B239" s="36">
        <v>227</v>
      </c>
      <c r="C239" s="2">
        <v>174</v>
      </c>
      <c r="D239" s="118">
        <f t="shared" si="6"/>
        <v>130.5</v>
      </c>
      <c r="E239" s="98"/>
    </row>
    <row r="240" spans="1:5" ht="20.100000000000001" customHeight="1">
      <c r="A240" s="99" t="s">
        <v>5</v>
      </c>
      <c r="B240" s="36">
        <v>65</v>
      </c>
      <c r="C240" s="2">
        <v>70</v>
      </c>
      <c r="D240" s="118">
        <f t="shared" si="6"/>
        <v>92.9</v>
      </c>
      <c r="E240" s="98"/>
    </row>
    <row r="241" spans="1:5" ht="20.100000000000001" customHeight="1">
      <c r="A241" s="99" t="s">
        <v>144</v>
      </c>
      <c r="B241" s="36">
        <v>150</v>
      </c>
      <c r="C241" s="2">
        <v>165</v>
      </c>
      <c r="D241" s="118">
        <f t="shared" si="6"/>
        <v>90.9</v>
      </c>
      <c r="E241" s="98"/>
    </row>
    <row r="242" spans="1:5" ht="20.100000000000001" customHeight="1">
      <c r="A242" s="99" t="s">
        <v>9</v>
      </c>
      <c r="B242" s="36">
        <v>208</v>
      </c>
      <c r="C242" s="2">
        <v>119</v>
      </c>
      <c r="D242" s="118">
        <f t="shared" si="6"/>
        <v>174.8</v>
      </c>
      <c r="E242" s="98"/>
    </row>
    <row r="243" spans="1:5" ht="20.100000000000001" customHeight="1">
      <c r="A243" s="97" t="s">
        <v>302</v>
      </c>
      <c r="B243" s="35">
        <f>SUM(B244)</f>
        <v>2628</v>
      </c>
      <c r="C243" s="35">
        <f>SUM(C244)</f>
        <v>1076</v>
      </c>
      <c r="D243" s="117">
        <f t="shared" si="6"/>
        <v>244.2</v>
      </c>
      <c r="E243" s="98"/>
    </row>
    <row r="244" spans="1:5" ht="20.100000000000001" customHeight="1">
      <c r="A244" s="99" t="s">
        <v>145</v>
      </c>
      <c r="B244" s="36">
        <v>2628</v>
      </c>
      <c r="C244" s="2">
        <v>1076</v>
      </c>
      <c r="D244" s="118">
        <f t="shared" si="6"/>
        <v>244.2</v>
      </c>
      <c r="E244" s="98"/>
    </row>
    <row r="245" spans="1:5" ht="30.75" customHeight="1">
      <c r="A245" s="95" t="s">
        <v>132</v>
      </c>
      <c r="B245" s="23">
        <f>B246+B250+B256+B259+B268+B272+B275+B284+B282+B277+B279+B286</f>
        <v>116256</v>
      </c>
      <c r="C245" s="23">
        <f>C246+C250+C256+C259+C268+C272+C275+C284+C282+C277+C279+C286</f>
        <v>74234</v>
      </c>
      <c r="D245" s="117">
        <f t="shared" si="6"/>
        <v>156.6</v>
      </c>
      <c r="E245" s="102" t="s">
        <v>303</v>
      </c>
    </row>
    <row r="246" spans="1:5" ht="20.100000000000001" customHeight="1">
      <c r="A246" s="97" t="s">
        <v>146</v>
      </c>
      <c r="B246" s="35">
        <f>SUM(B247:B249)</f>
        <v>1523</v>
      </c>
      <c r="C246" s="35">
        <f>SUM(C247:C249)</f>
        <v>1165</v>
      </c>
      <c r="D246" s="117">
        <f t="shared" si="6"/>
        <v>130.69999999999999</v>
      </c>
      <c r="E246" s="98"/>
    </row>
    <row r="247" spans="1:5" ht="20.100000000000001" customHeight="1">
      <c r="A247" s="99" t="s">
        <v>4</v>
      </c>
      <c r="B247" s="36">
        <v>1303</v>
      </c>
      <c r="C247" s="2">
        <v>915</v>
      </c>
      <c r="D247" s="118">
        <f t="shared" si="6"/>
        <v>142.4</v>
      </c>
      <c r="E247" s="98"/>
    </row>
    <row r="248" spans="1:5" ht="20.100000000000001" customHeight="1">
      <c r="A248" s="99" t="s">
        <v>5</v>
      </c>
      <c r="B248" s="36">
        <v>30</v>
      </c>
      <c r="C248" s="2">
        <v>160</v>
      </c>
      <c r="D248" s="118">
        <f t="shared" si="6"/>
        <v>18.8</v>
      </c>
      <c r="E248" s="98"/>
    </row>
    <row r="249" spans="1:5" ht="20.100000000000001" customHeight="1">
      <c r="A249" s="99" t="s">
        <v>147</v>
      </c>
      <c r="B249" s="36">
        <v>190</v>
      </c>
      <c r="C249" s="2">
        <v>90</v>
      </c>
      <c r="D249" s="118">
        <f t="shared" si="6"/>
        <v>211.1</v>
      </c>
      <c r="E249" s="98"/>
    </row>
    <row r="250" spans="1:5" ht="20.100000000000001" customHeight="1">
      <c r="A250" s="97" t="s">
        <v>148</v>
      </c>
      <c r="B250" s="35">
        <f>SUM(B251:B254)</f>
        <v>4771</v>
      </c>
      <c r="C250" s="35">
        <f>SUM(C251:C254)</f>
        <v>3868</v>
      </c>
      <c r="D250" s="117">
        <f t="shared" si="6"/>
        <v>123.3</v>
      </c>
      <c r="E250" s="98"/>
    </row>
    <row r="251" spans="1:5" ht="20.100000000000001" customHeight="1">
      <c r="A251" s="99" t="s">
        <v>149</v>
      </c>
      <c r="B251" s="36">
        <v>1095</v>
      </c>
      <c r="C251" s="2">
        <v>1714</v>
      </c>
      <c r="D251" s="118">
        <f t="shared" si="6"/>
        <v>63.9</v>
      </c>
      <c r="E251" s="98"/>
    </row>
    <row r="252" spans="1:5" ht="20.100000000000001" customHeight="1">
      <c r="A252" s="99" t="s">
        <v>150</v>
      </c>
      <c r="B252" s="36">
        <v>541</v>
      </c>
      <c r="C252" s="2">
        <v>498</v>
      </c>
      <c r="D252" s="118">
        <f t="shared" si="6"/>
        <v>108.6</v>
      </c>
      <c r="E252" s="98"/>
    </row>
    <row r="253" spans="1:5" ht="20.100000000000001" customHeight="1">
      <c r="A253" s="99" t="s">
        <v>151</v>
      </c>
      <c r="B253" s="36">
        <v>1777</v>
      </c>
      <c r="C253" s="2">
        <v>954</v>
      </c>
      <c r="D253" s="118">
        <f t="shared" si="6"/>
        <v>186.3</v>
      </c>
      <c r="E253" s="98"/>
    </row>
    <row r="254" spans="1:5" ht="20.100000000000001" customHeight="1">
      <c r="A254" s="99" t="s">
        <v>152</v>
      </c>
      <c r="B254" s="36">
        <v>1358</v>
      </c>
      <c r="C254" s="2">
        <v>702</v>
      </c>
      <c r="D254" s="118">
        <f t="shared" si="6"/>
        <v>193.4</v>
      </c>
      <c r="E254" s="98"/>
    </row>
    <row r="255" spans="1:5" ht="20.100000000000001" customHeight="1">
      <c r="A255" s="99" t="s">
        <v>304</v>
      </c>
      <c r="B255" s="36"/>
      <c r="C255" s="2"/>
      <c r="D255" s="118"/>
      <c r="E255" s="98"/>
    </row>
    <row r="256" spans="1:5" ht="20.100000000000001" customHeight="1">
      <c r="A256" s="97" t="s">
        <v>153</v>
      </c>
      <c r="B256" s="35">
        <f>SUM(B257:B258)</f>
        <v>10724</v>
      </c>
      <c r="C256" s="35">
        <f>SUM(C257:C258)</f>
        <v>10752</v>
      </c>
      <c r="D256" s="117">
        <f t="shared" si="6"/>
        <v>99.7</v>
      </c>
      <c r="E256" s="98"/>
    </row>
    <row r="257" spans="1:5" ht="20.100000000000001" customHeight="1">
      <c r="A257" s="99" t="s">
        <v>154</v>
      </c>
      <c r="B257" s="36">
        <v>10674</v>
      </c>
      <c r="C257" s="2">
        <v>10602</v>
      </c>
      <c r="D257" s="118">
        <f t="shared" si="6"/>
        <v>100.7</v>
      </c>
      <c r="E257" s="98"/>
    </row>
    <row r="258" spans="1:5" ht="20.100000000000001" customHeight="1">
      <c r="A258" s="99" t="s">
        <v>155</v>
      </c>
      <c r="B258" s="36">
        <v>50</v>
      </c>
      <c r="C258" s="2">
        <v>150</v>
      </c>
      <c r="D258" s="118">
        <f t="shared" si="6"/>
        <v>33.299999999999997</v>
      </c>
      <c r="E258" s="98"/>
    </row>
    <row r="259" spans="1:5" ht="20.100000000000001" customHeight="1">
      <c r="A259" s="97" t="s">
        <v>156</v>
      </c>
      <c r="B259" s="35">
        <f>SUM(B260:B265)</f>
        <v>43539</v>
      </c>
      <c r="C259" s="35">
        <f>SUM(C260:C265)</f>
        <v>8907</v>
      </c>
      <c r="D259" s="117">
        <f t="shared" si="6"/>
        <v>488.8</v>
      </c>
      <c r="E259" s="98"/>
    </row>
    <row r="260" spans="1:5" ht="20.100000000000001" customHeight="1">
      <c r="A260" s="99" t="s">
        <v>157</v>
      </c>
      <c r="B260" s="36">
        <v>1960</v>
      </c>
      <c r="C260" s="2">
        <v>1387</v>
      </c>
      <c r="D260" s="118">
        <f t="shared" si="6"/>
        <v>141.30000000000001</v>
      </c>
      <c r="E260" s="98"/>
    </row>
    <row r="261" spans="1:5" ht="20.100000000000001" customHeight="1">
      <c r="A261" s="99" t="s">
        <v>158</v>
      </c>
      <c r="B261" s="36">
        <v>378</v>
      </c>
      <c r="C261" s="2">
        <v>274</v>
      </c>
      <c r="D261" s="118">
        <f t="shared" si="6"/>
        <v>138</v>
      </c>
      <c r="E261" s="98"/>
    </row>
    <row r="262" spans="1:5" ht="20.100000000000001" customHeight="1">
      <c r="A262" s="99" t="s">
        <v>161</v>
      </c>
      <c r="B262" s="36">
        <v>4581</v>
      </c>
      <c r="C262" s="2">
        <v>2900</v>
      </c>
      <c r="D262" s="118">
        <f t="shared" ref="D262:D325" si="7">ROUND((B262/C262)*100,1)</f>
        <v>158</v>
      </c>
      <c r="E262" s="98"/>
    </row>
    <row r="263" spans="1:5" ht="20.100000000000001" customHeight="1">
      <c r="A263" s="99" t="s">
        <v>160</v>
      </c>
      <c r="B263" s="2"/>
      <c r="C263" s="2">
        <v>4249</v>
      </c>
      <c r="D263" s="118">
        <f t="shared" si="7"/>
        <v>0</v>
      </c>
      <c r="E263" s="98"/>
    </row>
    <row r="264" spans="1:5" ht="20.100000000000001" customHeight="1">
      <c r="A264" s="99" t="s">
        <v>161</v>
      </c>
      <c r="B264" s="36">
        <v>36500</v>
      </c>
      <c r="C264" s="2"/>
      <c r="D264" s="118"/>
      <c r="E264" s="98"/>
    </row>
    <row r="265" spans="1:5" ht="20.100000000000001" customHeight="1">
      <c r="A265" s="99" t="s">
        <v>162</v>
      </c>
      <c r="B265" s="36">
        <v>120</v>
      </c>
      <c r="C265" s="2">
        <v>97</v>
      </c>
      <c r="D265" s="118">
        <f t="shared" si="7"/>
        <v>123.7</v>
      </c>
      <c r="E265" s="98"/>
    </row>
    <row r="266" spans="1:5" ht="20.100000000000001" customHeight="1">
      <c r="A266" s="97" t="s">
        <v>305</v>
      </c>
      <c r="B266" s="37"/>
      <c r="C266" s="35"/>
      <c r="D266" s="118"/>
      <c r="E266" s="106"/>
    </row>
    <row r="267" spans="1:5" ht="20.100000000000001" customHeight="1">
      <c r="A267" s="99" t="s">
        <v>306</v>
      </c>
      <c r="B267" s="36"/>
      <c r="C267" s="2"/>
      <c r="D267" s="118"/>
      <c r="E267" s="98"/>
    </row>
    <row r="268" spans="1:5" ht="20.100000000000001" customHeight="1">
      <c r="A268" s="97" t="s">
        <v>307</v>
      </c>
      <c r="B268" s="35">
        <f>SUM(B269:B271)</f>
        <v>7673</v>
      </c>
      <c r="C268" s="35">
        <f>SUM(C269:C271)</f>
        <v>7206</v>
      </c>
      <c r="D268" s="117">
        <f t="shared" si="7"/>
        <v>106.5</v>
      </c>
      <c r="E268" s="98"/>
    </row>
    <row r="269" spans="1:5" ht="20.100000000000001" customHeight="1">
      <c r="A269" s="99" t="s">
        <v>163</v>
      </c>
      <c r="B269" s="36">
        <v>125</v>
      </c>
      <c r="C269" s="2">
        <v>98</v>
      </c>
      <c r="D269" s="118">
        <f t="shared" si="7"/>
        <v>127.6</v>
      </c>
      <c r="E269" s="98"/>
    </row>
    <row r="270" spans="1:5" ht="20.100000000000001" customHeight="1">
      <c r="A270" s="99" t="s">
        <v>164</v>
      </c>
      <c r="B270" s="36">
        <v>7074</v>
      </c>
      <c r="C270" s="2">
        <v>6575</v>
      </c>
      <c r="D270" s="118">
        <f t="shared" si="7"/>
        <v>107.6</v>
      </c>
      <c r="E270" s="98"/>
    </row>
    <row r="271" spans="1:5" ht="20.100000000000001" customHeight="1">
      <c r="A271" s="99" t="s">
        <v>165</v>
      </c>
      <c r="B271" s="36">
        <v>474</v>
      </c>
      <c r="C271" s="2">
        <v>533</v>
      </c>
      <c r="D271" s="118">
        <f t="shared" si="7"/>
        <v>88.9</v>
      </c>
      <c r="E271" s="98"/>
    </row>
    <row r="272" spans="1:5" ht="20.100000000000001" customHeight="1">
      <c r="A272" s="97" t="s">
        <v>308</v>
      </c>
      <c r="B272" s="35">
        <f>SUM(B273:B274)</f>
        <v>12374</v>
      </c>
      <c r="C272" s="35">
        <f>SUM(C273:C274)</f>
        <v>9638</v>
      </c>
      <c r="D272" s="117">
        <f t="shared" si="7"/>
        <v>128.4</v>
      </c>
      <c r="E272" s="98"/>
    </row>
    <row r="273" spans="1:5" ht="20.100000000000001" customHeight="1">
      <c r="A273" s="99" t="s">
        <v>166</v>
      </c>
      <c r="B273" s="36">
        <v>2115</v>
      </c>
      <c r="C273" s="2">
        <v>1651</v>
      </c>
      <c r="D273" s="118">
        <f t="shared" si="7"/>
        <v>128.1</v>
      </c>
      <c r="E273" s="98"/>
    </row>
    <row r="274" spans="1:5" ht="20.100000000000001" customHeight="1">
      <c r="A274" s="99" t="s">
        <v>167</v>
      </c>
      <c r="B274" s="36">
        <v>10259</v>
      </c>
      <c r="C274" s="2">
        <v>7987</v>
      </c>
      <c r="D274" s="118">
        <f t="shared" si="7"/>
        <v>128.4</v>
      </c>
      <c r="E274" s="98"/>
    </row>
    <row r="275" spans="1:5" ht="20.100000000000001" customHeight="1">
      <c r="A275" s="97" t="s">
        <v>309</v>
      </c>
      <c r="B275" s="35">
        <f t="shared" ref="B275:B279" si="8">B276</f>
        <v>34245</v>
      </c>
      <c r="C275" s="35">
        <f t="shared" ref="C275:C279" si="9">C276</f>
        <v>32628</v>
      </c>
      <c r="D275" s="117">
        <f t="shared" si="7"/>
        <v>105</v>
      </c>
      <c r="E275" s="98"/>
    </row>
    <row r="276" spans="1:5" ht="20.100000000000001" customHeight="1">
      <c r="A276" s="99" t="s">
        <v>168</v>
      </c>
      <c r="B276" s="36">
        <v>34245</v>
      </c>
      <c r="C276" s="2">
        <v>32628</v>
      </c>
      <c r="D276" s="118">
        <f t="shared" si="7"/>
        <v>105</v>
      </c>
      <c r="E276" s="98"/>
    </row>
    <row r="277" spans="1:5" s="26" customFormat="1" ht="20.100000000000001" customHeight="1">
      <c r="A277" s="97" t="s">
        <v>169</v>
      </c>
      <c r="B277" s="35">
        <f t="shared" si="8"/>
        <v>1300</v>
      </c>
      <c r="C277" s="35">
        <f t="shared" si="9"/>
        <v>0</v>
      </c>
      <c r="D277" s="118"/>
      <c r="E277" s="106"/>
    </row>
    <row r="278" spans="1:5" ht="20.100000000000001" customHeight="1">
      <c r="A278" s="99" t="s">
        <v>170</v>
      </c>
      <c r="B278" s="36">
        <v>1300</v>
      </c>
      <c r="C278" s="2"/>
      <c r="D278" s="118"/>
      <c r="E278" s="98"/>
    </row>
    <row r="279" spans="1:5" s="26" customFormat="1" ht="20.100000000000001" customHeight="1">
      <c r="A279" s="97" t="s">
        <v>310</v>
      </c>
      <c r="B279" s="35">
        <f t="shared" si="8"/>
        <v>42</v>
      </c>
      <c r="C279" s="35">
        <f t="shared" si="9"/>
        <v>0</v>
      </c>
      <c r="D279" s="118"/>
      <c r="E279" s="106"/>
    </row>
    <row r="280" spans="1:5" ht="20.100000000000001" customHeight="1">
      <c r="A280" s="99" t="s">
        <v>311</v>
      </c>
      <c r="B280" s="36">
        <v>42</v>
      </c>
      <c r="C280" s="2"/>
      <c r="D280" s="118"/>
      <c r="E280" s="98"/>
    </row>
    <row r="281" spans="1:5" ht="20.100000000000001" customHeight="1">
      <c r="A281" s="99" t="s">
        <v>312</v>
      </c>
      <c r="B281" s="36"/>
      <c r="C281" s="2"/>
      <c r="D281" s="118"/>
      <c r="E281" s="98"/>
    </row>
    <row r="282" spans="1:5" ht="20.100000000000001" customHeight="1">
      <c r="A282" s="97" t="s">
        <v>313</v>
      </c>
      <c r="B282" s="35">
        <f t="shared" ref="B282:B286" si="10">B283</f>
        <v>20</v>
      </c>
      <c r="C282" s="35">
        <f t="shared" ref="C282:C286" si="11">C283</f>
        <v>25</v>
      </c>
      <c r="D282" s="117">
        <f t="shared" si="7"/>
        <v>80</v>
      </c>
      <c r="E282" s="98"/>
    </row>
    <row r="283" spans="1:5" ht="20.100000000000001" customHeight="1">
      <c r="A283" s="99" t="s">
        <v>22</v>
      </c>
      <c r="B283" s="36">
        <v>20</v>
      </c>
      <c r="C283" s="2">
        <v>25</v>
      </c>
      <c r="D283" s="118">
        <f t="shared" si="7"/>
        <v>80</v>
      </c>
      <c r="E283" s="98"/>
    </row>
    <row r="284" spans="1:5" ht="20.100000000000001" customHeight="1">
      <c r="A284" s="97" t="s">
        <v>314</v>
      </c>
      <c r="B284" s="35">
        <f t="shared" si="10"/>
        <v>45</v>
      </c>
      <c r="C284" s="35">
        <f t="shared" si="11"/>
        <v>45</v>
      </c>
      <c r="D284" s="117">
        <f t="shared" si="7"/>
        <v>100</v>
      </c>
      <c r="E284" s="98"/>
    </row>
    <row r="285" spans="1:5" ht="20.100000000000001" customHeight="1">
      <c r="A285" s="99" t="s">
        <v>172</v>
      </c>
      <c r="B285" s="36">
        <v>45</v>
      </c>
      <c r="C285" s="2">
        <v>45</v>
      </c>
      <c r="D285" s="118">
        <f t="shared" si="7"/>
        <v>100</v>
      </c>
      <c r="E285" s="98"/>
    </row>
    <row r="286" spans="1:5" customFormat="1" ht="20.100000000000001" customHeight="1">
      <c r="A286" s="97" t="s">
        <v>315</v>
      </c>
      <c r="B286" s="37">
        <f t="shared" si="10"/>
        <v>0</v>
      </c>
      <c r="C286" s="35">
        <f t="shared" si="11"/>
        <v>0</v>
      </c>
      <c r="D286" s="118"/>
      <c r="E286" s="106"/>
    </row>
    <row r="287" spans="1:5" customFormat="1" ht="20.100000000000001" customHeight="1">
      <c r="A287" s="99" t="s">
        <v>173</v>
      </c>
      <c r="B287" s="36"/>
      <c r="C287" s="2"/>
      <c r="D287" s="118"/>
      <c r="E287" s="98"/>
    </row>
    <row r="288" spans="1:5" ht="30" customHeight="1">
      <c r="A288" s="95" t="s">
        <v>159</v>
      </c>
      <c r="B288" s="23">
        <f>B289+B291+B293</f>
        <v>2592</v>
      </c>
      <c r="C288" s="23">
        <f>C289+C291+C293</f>
        <v>1495</v>
      </c>
      <c r="D288" s="117">
        <f t="shared" si="7"/>
        <v>173.4</v>
      </c>
      <c r="E288" s="96" t="s">
        <v>316</v>
      </c>
    </row>
    <row r="289" spans="1:5" ht="20.100000000000001" customHeight="1">
      <c r="A289" s="97" t="s">
        <v>174</v>
      </c>
      <c r="B289" s="35">
        <f>SUM(B290:B290)</f>
        <v>283</v>
      </c>
      <c r="C289" s="35">
        <f>SUM(C290:C290)</f>
        <v>386</v>
      </c>
      <c r="D289" s="117">
        <f t="shared" si="7"/>
        <v>73.3</v>
      </c>
      <c r="E289" s="98"/>
    </row>
    <row r="290" spans="1:5" ht="20.100000000000001" customHeight="1">
      <c r="A290" s="99" t="s">
        <v>5</v>
      </c>
      <c r="B290" s="36">
        <v>283</v>
      </c>
      <c r="C290" s="2">
        <v>386</v>
      </c>
      <c r="D290" s="118">
        <f t="shared" si="7"/>
        <v>73.3</v>
      </c>
      <c r="E290" s="98"/>
    </row>
    <row r="291" spans="1:5" ht="20.100000000000001" customHeight="1">
      <c r="A291" s="97" t="s">
        <v>176</v>
      </c>
      <c r="B291" s="35">
        <f>B292</f>
        <v>1109</v>
      </c>
      <c r="C291" s="35">
        <f>C292</f>
        <v>1109</v>
      </c>
      <c r="D291" s="117">
        <f t="shared" si="7"/>
        <v>100</v>
      </c>
      <c r="E291" s="98"/>
    </row>
    <row r="292" spans="1:5" ht="20.100000000000001" customHeight="1">
      <c r="A292" s="99" t="s">
        <v>177</v>
      </c>
      <c r="B292" s="36">
        <v>1109</v>
      </c>
      <c r="C292" s="2">
        <v>1109</v>
      </c>
      <c r="D292" s="118">
        <f t="shared" si="7"/>
        <v>100</v>
      </c>
      <c r="E292" s="98"/>
    </row>
    <row r="293" spans="1:5" s="26" customFormat="1" ht="14.25">
      <c r="A293" s="97" t="s">
        <v>178</v>
      </c>
      <c r="B293" s="35">
        <f>B294</f>
        <v>1200</v>
      </c>
      <c r="C293" s="35">
        <f>C294</f>
        <v>0</v>
      </c>
      <c r="D293" s="118"/>
      <c r="E293" s="106"/>
    </row>
    <row r="294" spans="1:5" ht="20.100000000000001" customHeight="1">
      <c r="A294" s="99" t="s">
        <v>179</v>
      </c>
      <c r="B294" s="36">
        <v>1200</v>
      </c>
      <c r="C294" s="2"/>
      <c r="D294" s="118"/>
      <c r="E294" s="98"/>
    </row>
    <row r="295" spans="1:5" ht="20.100000000000001" customHeight="1">
      <c r="A295" s="95" t="s">
        <v>171</v>
      </c>
      <c r="B295" s="38">
        <f>B296+B301</f>
        <v>19728</v>
      </c>
      <c r="C295" s="38">
        <f>C296+C301</f>
        <v>20362</v>
      </c>
      <c r="D295" s="117">
        <f t="shared" si="7"/>
        <v>96.9</v>
      </c>
      <c r="E295" s="102"/>
    </row>
    <row r="296" spans="1:5" ht="20.100000000000001" customHeight="1">
      <c r="A296" s="97" t="s">
        <v>181</v>
      </c>
      <c r="B296" s="35">
        <f>SUM(B297:B300)</f>
        <v>16928</v>
      </c>
      <c r="C296" s="35">
        <f>SUM(C297:C300)</f>
        <v>16362</v>
      </c>
      <c r="D296" s="117">
        <f t="shared" si="7"/>
        <v>103.5</v>
      </c>
      <c r="E296" s="98"/>
    </row>
    <row r="297" spans="1:5" ht="20.100000000000001" customHeight="1">
      <c r="A297" s="99" t="s">
        <v>4</v>
      </c>
      <c r="B297" s="36">
        <v>523</v>
      </c>
      <c r="C297" s="2">
        <v>479</v>
      </c>
      <c r="D297" s="118">
        <f t="shared" si="7"/>
        <v>109.2</v>
      </c>
      <c r="E297" s="98"/>
    </row>
    <row r="298" spans="1:5" ht="20.100000000000001" customHeight="1">
      <c r="A298" s="99" t="s">
        <v>5</v>
      </c>
      <c r="B298" s="36">
        <v>11059</v>
      </c>
      <c r="C298" s="2">
        <v>10087</v>
      </c>
      <c r="D298" s="118">
        <f t="shared" si="7"/>
        <v>109.6</v>
      </c>
      <c r="E298" s="98"/>
    </row>
    <row r="299" spans="1:5" ht="20.100000000000001" customHeight="1">
      <c r="A299" s="99" t="s">
        <v>182</v>
      </c>
      <c r="B299" s="36">
        <v>219</v>
      </c>
      <c r="C299" s="2">
        <v>2358</v>
      </c>
      <c r="D299" s="118">
        <f t="shared" si="7"/>
        <v>9.3000000000000007</v>
      </c>
      <c r="E299" s="98"/>
    </row>
    <row r="300" spans="1:5" ht="20.100000000000001" customHeight="1">
      <c r="A300" s="108" t="s">
        <v>175</v>
      </c>
      <c r="B300" s="36">
        <v>5127</v>
      </c>
      <c r="C300" s="2">
        <v>3438</v>
      </c>
      <c r="D300" s="118">
        <f t="shared" si="7"/>
        <v>149.1</v>
      </c>
      <c r="E300" s="98"/>
    </row>
    <row r="301" spans="1:5" ht="20.100000000000001" customHeight="1">
      <c r="A301" s="97" t="s">
        <v>317</v>
      </c>
      <c r="B301" s="35">
        <f>SUM(B302:B302)</f>
        <v>2800</v>
      </c>
      <c r="C301" s="35">
        <f>SUM(C302:C302)</f>
        <v>4000</v>
      </c>
      <c r="D301" s="117">
        <f t="shared" si="7"/>
        <v>70</v>
      </c>
      <c r="E301" s="98"/>
    </row>
    <row r="302" spans="1:5" ht="20.100000000000001" customHeight="1">
      <c r="A302" s="99" t="s">
        <v>183</v>
      </c>
      <c r="B302" s="36">
        <v>2800</v>
      </c>
      <c r="C302" s="2">
        <v>4000</v>
      </c>
      <c r="D302" s="118">
        <f t="shared" si="7"/>
        <v>70</v>
      </c>
      <c r="E302" s="98"/>
    </row>
    <row r="303" spans="1:5" customFormat="1" ht="20.100000000000001" customHeight="1">
      <c r="A303" s="97" t="s">
        <v>318</v>
      </c>
      <c r="B303" s="36">
        <f>B304</f>
        <v>0</v>
      </c>
      <c r="C303" s="2"/>
      <c r="D303" s="118"/>
      <c r="E303" s="98"/>
    </row>
    <row r="304" spans="1:5" customFormat="1" ht="20.100000000000001" customHeight="1">
      <c r="A304" s="99" t="s">
        <v>184</v>
      </c>
      <c r="B304" s="36"/>
      <c r="C304" s="2"/>
      <c r="D304" s="118"/>
      <c r="E304" s="98"/>
    </row>
    <row r="305" spans="1:5" ht="20.100000000000001" customHeight="1">
      <c r="A305" s="95" t="s">
        <v>180</v>
      </c>
      <c r="B305" s="23">
        <f>B306+B323+B332+B345+B349+B355+B353</f>
        <v>60577</v>
      </c>
      <c r="C305" s="23">
        <f>C306+C323+C332+C345+C349+C355</f>
        <v>53934</v>
      </c>
      <c r="D305" s="117">
        <f t="shared" si="7"/>
        <v>112.3</v>
      </c>
      <c r="E305" s="102"/>
    </row>
    <row r="306" spans="1:5" ht="20.100000000000001" customHeight="1">
      <c r="A306" s="97" t="s">
        <v>185</v>
      </c>
      <c r="B306" s="35">
        <f>SUM(B307:B322)</f>
        <v>23618</v>
      </c>
      <c r="C306" s="35">
        <f>SUM(C307:C322)</f>
        <v>8228</v>
      </c>
      <c r="D306" s="117">
        <f t="shared" si="7"/>
        <v>287</v>
      </c>
      <c r="E306" s="98"/>
    </row>
    <row r="307" spans="1:5" ht="20.100000000000001" customHeight="1">
      <c r="A307" s="99" t="s">
        <v>4</v>
      </c>
      <c r="B307" s="36">
        <v>890</v>
      </c>
      <c r="C307" s="2">
        <v>751</v>
      </c>
      <c r="D307" s="118">
        <f t="shared" si="7"/>
        <v>118.5</v>
      </c>
      <c r="E307" s="98"/>
    </row>
    <row r="308" spans="1:5" ht="20.100000000000001" customHeight="1">
      <c r="A308" s="99" t="s">
        <v>9</v>
      </c>
      <c r="B308" s="36">
        <v>18470</v>
      </c>
      <c r="C308" s="2">
        <v>6589</v>
      </c>
      <c r="D308" s="118">
        <f t="shared" si="7"/>
        <v>280.3</v>
      </c>
      <c r="E308" s="98"/>
    </row>
    <row r="309" spans="1:5" ht="20.100000000000001" customHeight="1">
      <c r="A309" s="99" t="s">
        <v>186</v>
      </c>
      <c r="B309" s="36">
        <v>10</v>
      </c>
      <c r="C309" s="2">
        <v>83</v>
      </c>
      <c r="D309" s="118">
        <f t="shared" si="7"/>
        <v>12</v>
      </c>
      <c r="E309" s="98"/>
    </row>
    <row r="310" spans="1:5" ht="20.100000000000001" customHeight="1">
      <c r="A310" s="99" t="s">
        <v>187</v>
      </c>
      <c r="B310" s="36">
        <v>77</v>
      </c>
      <c r="C310" s="2"/>
      <c r="D310" s="118"/>
      <c r="E310" s="98"/>
    </row>
    <row r="311" spans="1:5" ht="20.100000000000001" customHeight="1">
      <c r="A311" s="99" t="s">
        <v>188</v>
      </c>
      <c r="B311" s="36">
        <v>45</v>
      </c>
      <c r="C311" s="2">
        <v>50</v>
      </c>
      <c r="D311" s="118">
        <f t="shared" si="7"/>
        <v>90</v>
      </c>
      <c r="E311" s="98"/>
    </row>
    <row r="312" spans="1:5" ht="20.100000000000001" customHeight="1">
      <c r="A312" s="99" t="s">
        <v>189</v>
      </c>
      <c r="B312" s="36">
        <v>253</v>
      </c>
      <c r="C312" s="2">
        <v>265</v>
      </c>
      <c r="D312" s="118">
        <f t="shared" si="7"/>
        <v>95.5</v>
      </c>
      <c r="E312" s="98"/>
    </row>
    <row r="313" spans="1:5" ht="20.100000000000001" customHeight="1">
      <c r="A313" s="99" t="s">
        <v>190</v>
      </c>
      <c r="B313" s="36">
        <v>3</v>
      </c>
      <c r="C313" s="2">
        <v>7</v>
      </c>
      <c r="D313" s="118">
        <f t="shared" si="7"/>
        <v>42.9</v>
      </c>
      <c r="E313" s="98"/>
    </row>
    <row r="314" spans="1:5" ht="20.100000000000001" customHeight="1">
      <c r="A314" s="99" t="s">
        <v>319</v>
      </c>
      <c r="B314" s="2"/>
      <c r="C314" s="2"/>
      <c r="D314" s="118"/>
      <c r="E314" s="98"/>
    </row>
    <row r="315" spans="1:5" ht="20.100000000000001" customHeight="1">
      <c r="A315" s="99" t="s">
        <v>191</v>
      </c>
      <c r="B315" s="36">
        <v>625</v>
      </c>
      <c r="C315" s="2">
        <v>392</v>
      </c>
      <c r="D315" s="118">
        <f t="shared" si="7"/>
        <v>159.4</v>
      </c>
      <c r="E315" s="98"/>
    </row>
    <row r="316" spans="1:5" ht="20.100000000000001" customHeight="1">
      <c r="A316" s="99" t="s">
        <v>192</v>
      </c>
      <c r="B316" s="36">
        <v>404</v>
      </c>
      <c r="C316" s="2"/>
      <c r="D316" s="118"/>
      <c r="E316" s="98"/>
    </row>
    <row r="317" spans="1:5" ht="20.100000000000001" customHeight="1">
      <c r="A317" s="99" t="s">
        <v>320</v>
      </c>
      <c r="B317" s="36">
        <v>590</v>
      </c>
      <c r="C317" s="2"/>
      <c r="D317" s="118"/>
      <c r="E317" s="98"/>
    </row>
    <row r="318" spans="1:5" ht="20.100000000000001" customHeight="1">
      <c r="A318" s="99" t="s">
        <v>193</v>
      </c>
      <c r="B318" s="36">
        <v>180</v>
      </c>
      <c r="C318" s="2">
        <v>30</v>
      </c>
      <c r="D318" s="118">
        <f t="shared" si="7"/>
        <v>600</v>
      </c>
      <c r="E318" s="98"/>
    </row>
    <row r="319" spans="1:5" ht="20.100000000000001" customHeight="1">
      <c r="A319" s="99" t="s">
        <v>194</v>
      </c>
      <c r="B319" s="36">
        <v>9</v>
      </c>
      <c r="C319" s="2"/>
      <c r="D319" s="118"/>
      <c r="E319" s="98"/>
    </row>
    <row r="320" spans="1:5" ht="20.100000000000001" customHeight="1">
      <c r="A320" s="99" t="s">
        <v>321</v>
      </c>
      <c r="B320" s="36"/>
      <c r="C320" s="2"/>
      <c r="D320" s="118"/>
      <c r="E320" s="98"/>
    </row>
    <row r="321" spans="1:5" ht="20.100000000000001" customHeight="1">
      <c r="A321" s="99" t="s">
        <v>195</v>
      </c>
      <c r="B321" s="36">
        <v>668</v>
      </c>
      <c r="C321" s="2"/>
      <c r="D321" s="118"/>
      <c r="E321" s="98"/>
    </row>
    <row r="322" spans="1:5" ht="20.100000000000001" customHeight="1">
      <c r="A322" s="99" t="s">
        <v>322</v>
      </c>
      <c r="B322" s="36">
        <v>1394</v>
      </c>
      <c r="C322" s="2">
        <v>61</v>
      </c>
      <c r="D322" s="118">
        <f t="shared" si="7"/>
        <v>2285.1999999999998</v>
      </c>
      <c r="E322" s="98"/>
    </row>
    <row r="323" spans="1:5" ht="20.100000000000001" customHeight="1">
      <c r="A323" s="97" t="s">
        <v>196</v>
      </c>
      <c r="B323" s="35">
        <f>SUM(B324:B331)</f>
        <v>6206</v>
      </c>
      <c r="C323" s="35">
        <f>SUM(C324:C331)</f>
        <v>1161</v>
      </c>
      <c r="D323" s="117">
        <f t="shared" si="7"/>
        <v>534.5</v>
      </c>
      <c r="E323" s="98"/>
    </row>
    <row r="324" spans="1:5" ht="20.100000000000001" customHeight="1">
      <c r="A324" s="99" t="s">
        <v>4</v>
      </c>
      <c r="B324" s="36">
        <v>203</v>
      </c>
      <c r="C324" s="2">
        <v>166</v>
      </c>
      <c r="D324" s="118">
        <f t="shared" si="7"/>
        <v>122.3</v>
      </c>
      <c r="E324" s="98"/>
    </row>
    <row r="325" spans="1:5" ht="20.100000000000001" customHeight="1">
      <c r="A325" s="99" t="s">
        <v>197</v>
      </c>
      <c r="B325" s="36">
        <v>1148</v>
      </c>
      <c r="C325" s="2">
        <v>844</v>
      </c>
      <c r="D325" s="118">
        <f t="shared" si="7"/>
        <v>136</v>
      </c>
      <c r="E325" s="98"/>
    </row>
    <row r="326" spans="1:5" ht="20.100000000000001" customHeight="1">
      <c r="A326" s="99" t="s">
        <v>198</v>
      </c>
      <c r="B326" s="36">
        <v>776</v>
      </c>
      <c r="C326" s="2"/>
      <c r="D326" s="118"/>
      <c r="E326" s="98"/>
    </row>
    <row r="327" spans="1:5" ht="20.100000000000001" customHeight="1">
      <c r="A327" s="99" t="s">
        <v>199</v>
      </c>
      <c r="B327" s="36">
        <v>129</v>
      </c>
      <c r="C327" s="2"/>
      <c r="D327" s="118"/>
      <c r="E327" s="98"/>
    </row>
    <row r="328" spans="1:5" ht="20.100000000000001" customHeight="1">
      <c r="A328" s="99" t="s">
        <v>200</v>
      </c>
      <c r="B328" s="36">
        <v>22</v>
      </c>
      <c r="C328" s="2"/>
      <c r="D328" s="118"/>
      <c r="E328" s="98"/>
    </row>
    <row r="329" spans="1:5" ht="20.100000000000001" customHeight="1">
      <c r="A329" s="99" t="s">
        <v>201</v>
      </c>
      <c r="B329" s="36">
        <v>16</v>
      </c>
      <c r="C329" s="2">
        <v>86</v>
      </c>
      <c r="D329" s="118">
        <f t="shared" ref="D329:D389" si="12">ROUND((B329/C329)*100,1)</f>
        <v>18.600000000000001</v>
      </c>
      <c r="E329" s="98"/>
    </row>
    <row r="330" spans="1:5" ht="20.100000000000001" customHeight="1">
      <c r="A330" s="99" t="s">
        <v>202</v>
      </c>
      <c r="B330" s="36">
        <v>3214</v>
      </c>
      <c r="C330" s="2">
        <v>10</v>
      </c>
      <c r="D330" s="118">
        <f t="shared" si="12"/>
        <v>32140</v>
      </c>
      <c r="E330" s="98"/>
    </row>
    <row r="331" spans="1:5" ht="20.100000000000001" customHeight="1">
      <c r="A331" s="99" t="s">
        <v>203</v>
      </c>
      <c r="B331" s="36">
        <v>698</v>
      </c>
      <c r="C331" s="2">
        <v>55</v>
      </c>
      <c r="D331" s="118">
        <f t="shared" si="12"/>
        <v>1269.0999999999999</v>
      </c>
      <c r="E331" s="98"/>
    </row>
    <row r="332" spans="1:5" ht="20.100000000000001" customHeight="1">
      <c r="A332" s="97" t="s">
        <v>204</v>
      </c>
      <c r="B332" s="35">
        <f>SUM(B333:B344)</f>
        <v>5010</v>
      </c>
      <c r="C332" s="35">
        <f>SUM(C333:C344)</f>
        <v>4361</v>
      </c>
      <c r="D332" s="117">
        <f t="shared" si="12"/>
        <v>114.9</v>
      </c>
      <c r="E332" s="98"/>
    </row>
    <row r="333" spans="1:5" ht="20.100000000000001" customHeight="1">
      <c r="A333" s="99" t="s">
        <v>4</v>
      </c>
      <c r="B333" s="36">
        <v>423</v>
      </c>
      <c r="C333" s="2">
        <v>326</v>
      </c>
      <c r="D333" s="118">
        <f t="shared" si="12"/>
        <v>129.80000000000001</v>
      </c>
      <c r="E333" s="98"/>
    </row>
    <row r="334" spans="1:5" ht="20.100000000000001" customHeight="1">
      <c r="A334" s="99" t="s">
        <v>205</v>
      </c>
      <c r="B334" s="36">
        <v>748</v>
      </c>
      <c r="C334" s="2">
        <v>546</v>
      </c>
      <c r="D334" s="118">
        <f t="shared" si="12"/>
        <v>137</v>
      </c>
      <c r="E334" s="98"/>
    </row>
    <row r="335" spans="1:5" ht="20.100000000000001" customHeight="1">
      <c r="A335" s="99" t="s">
        <v>206</v>
      </c>
      <c r="B335" s="36">
        <v>1159</v>
      </c>
      <c r="C335" s="2"/>
      <c r="D335" s="118"/>
      <c r="E335" s="98"/>
    </row>
    <row r="336" spans="1:5" ht="20.100000000000001" customHeight="1">
      <c r="A336" s="99" t="s">
        <v>207</v>
      </c>
      <c r="B336" s="36">
        <v>1785</v>
      </c>
      <c r="C336" s="2">
        <v>1324</v>
      </c>
      <c r="D336" s="118">
        <f t="shared" si="12"/>
        <v>134.80000000000001</v>
      </c>
      <c r="E336" s="98"/>
    </row>
    <row r="337" spans="1:5" ht="20.100000000000001" customHeight="1">
      <c r="A337" s="99" t="s">
        <v>208</v>
      </c>
      <c r="B337" s="36">
        <v>28</v>
      </c>
      <c r="C337" s="2">
        <v>38</v>
      </c>
      <c r="D337" s="118">
        <f t="shared" si="12"/>
        <v>73.7</v>
      </c>
      <c r="E337" s="98"/>
    </row>
    <row r="338" spans="1:5" ht="20.100000000000001" customHeight="1">
      <c r="A338" s="99" t="s">
        <v>209</v>
      </c>
      <c r="B338" s="36">
        <v>20</v>
      </c>
      <c r="C338" s="2">
        <v>20</v>
      </c>
      <c r="D338" s="118">
        <f t="shared" si="12"/>
        <v>100</v>
      </c>
      <c r="E338" s="98"/>
    </row>
    <row r="339" spans="1:5" ht="20.100000000000001" customHeight="1">
      <c r="A339" s="99" t="s">
        <v>210</v>
      </c>
      <c r="B339" s="36"/>
      <c r="C339" s="2"/>
      <c r="D339" s="118"/>
      <c r="E339" s="98"/>
    </row>
    <row r="340" spans="1:5" ht="20.100000000000001" customHeight="1">
      <c r="A340" s="99" t="s">
        <v>211</v>
      </c>
      <c r="B340" s="36">
        <v>392</v>
      </c>
      <c r="C340" s="2">
        <v>107</v>
      </c>
      <c r="D340" s="118">
        <f t="shared" si="12"/>
        <v>366.4</v>
      </c>
      <c r="E340" s="98"/>
    </row>
    <row r="341" spans="1:5" ht="20.100000000000001" customHeight="1">
      <c r="A341" s="99" t="s">
        <v>212</v>
      </c>
      <c r="B341" s="36"/>
      <c r="C341" s="2"/>
      <c r="D341" s="118"/>
      <c r="E341" s="98"/>
    </row>
    <row r="342" spans="1:5" ht="20.100000000000001" customHeight="1">
      <c r="A342" s="99" t="s">
        <v>323</v>
      </c>
      <c r="B342" s="36"/>
      <c r="C342" s="2"/>
      <c r="D342" s="118"/>
      <c r="E342" s="98"/>
    </row>
    <row r="343" spans="1:5" ht="20.100000000000001" customHeight="1">
      <c r="A343" s="99" t="s">
        <v>324</v>
      </c>
      <c r="B343" s="36">
        <v>20</v>
      </c>
      <c r="C343" s="2"/>
      <c r="D343" s="118"/>
      <c r="E343" s="98"/>
    </row>
    <row r="344" spans="1:5" ht="20.100000000000001" customHeight="1">
      <c r="A344" s="99" t="s">
        <v>213</v>
      </c>
      <c r="B344" s="36">
        <v>435</v>
      </c>
      <c r="C344" s="2">
        <v>2000</v>
      </c>
      <c r="D344" s="118">
        <f t="shared" si="12"/>
        <v>21.8</v>
      </c>
      <c r="E344" s="98"/>
    </row>
    <row r="345" spans="1:5" ht="20.100000000000001" customHeight="1">
      <c r="A345" s="97" t="s">
        <v>325</v>
      </c>
      <c r="B345" s="35">
        <f>SUM(B346:B348)</f>
        <v>3223</v>
      </c>
      <c r="C345" s="35">
        <f>SUM(C346:C347)</f>
        <v>70</v>
      </c>
      <c r="D345" s="117">
        <f t="shared" si="12"/>
        <v>4604.3</v>
      </c>
      <c r="E345" s="98"/>
    </row>
    <row r="346" spans="1:5" ht="20.100000000000001" customHeight="1">
      <c r="A346" s="99" t="s">
        <v>215</v>
      </c>
      <c r="B346" s="36">
        <v>50</v>
      </c>
      <c r="C346" s="2">
        <v>50</v>
      </c>
      <c r="D346" s="118">
        <f t="shared" si="12"/>
        <v>100</v>
      </c>
      <c r="E346" s="98"/>
    </row>
    <row r="347" spans="1:5" ht="20.100000000000001" customHeight="1">
      <c r="A347" s="99" t="s">
        <v>216</v>
      </c>
      <c r="B347" s="2"/>
      <c r="C347" s="2">
        <v>20</v>
      </c>
      <c r="D347" s="118">
        <f t="shared" si="12"/>
        <v>0</v>
      </c>
      <c r="E347" s="98"/>
    </row>
    <row r="348" spans="1:5" ht="20.100000000000001" customHeight="1">
      <c r="A348" s="99" t="s">
        <v>326</v>
      </c>
      <c r="B348" s="36">
        <v>3173</v>
      </c>
      <c r="C348" s="2"/>
      <c r="D348" s="118"/>
      <c r="E348" s="98"/>
    </row>
    <row r="349" spans="1:5" ht="20.100000000000001" customHeight="1">
      <c r="A349" s="97" t="s">
        <v>217</v>
      </c>
      <c r="B349" s="35">
        <f>SUM(B350:B352)</f>
        <v>15432</v>
      </c>
      <c r="C349" s="35">
        <f>SUM(C351:C351)</f>
        <v>13191</v>
      </c>
      <c r="D349" s="117">
        <f t="shared" si="12"/>
        <v>117</v>
      </c>
      <c r="E349" s="98"/>
    </row>
    <row r="350" spans="1:5" ht="20.100000000000001" customHeight="1">
      <c r="A350" s="99" t="s">
        <v>327</v>
      </c>
      <c r="B350" s="35"/>
      <c r="C350" s="35"/>
      <c r="D350" s="118"/>
      <c r="E350" s="98"/>
    </row>
    <row r="351" spans="1:5" ht="20.100000000000001" customHeight="1">
      <c r="A351" s="99" t="s">
        <v>218</v>
      </c>
      <c r="B351" s="36">
        <v>15332</v>
      </c>
      <c r="C351" s="2">
        <v>13191</v>
      </c>
      <c r="D351" s="118">
        <f t="shared" si="12"/>
        <v>116.2</v>
      </c>
      <c r="E351" s="98"/>
    </row>
    <row r="352" spans="1:5" ht="20.100000000000001" customHeight="1">
      <c r="A352" s="99" t="s">
        <v>219</v>
      </c>
      <c r="B352" s="36">
        <v>100</v>
      </c>
      <c r="C352" s="2"/>
      <c r="D352" s="118"/>
      <c r="E352" s="98"/>
    </row>
    <row r="353" spans="1:5" ht="20.100000000000001" customHeight="1">
      <c r="A353" s="97" t="s">
        <v>220</v>
      </c>
      <c r="B353" s="35">
        <f>B354</f>
        <v>88</v>
      </c>
      <c r="C353" s="2"/>
      <c r="D353" s="118"/>
      <c r="E353" s="98"/>
    </row>
    <row r="354" spans="1:5" ht="20.100000000000001" customHeight="1">
      <c r="A354" s="99" t="s">
        <v>328</v>
      </c>
      <c r="B354" s="36">
        <v>88</v>
      </c>
      <c r="C354" s="2"/>
      <c r="D354" s="118"/>
      <c r="E354" s="98"/>
    </row>
    <row r="355" spans="1:5" ht="20.100000000000001" customHeight="1">
      <c r="A355" s="97" t="s">
        <v>221</v>
      </c>
      <c r="B355" s="35">
        <f>SUM(B356)</f>
        <v>7000</v>
      </c>
      <c r="C355" s="35">
        <f>SUM(C356)</f>
        <v>26923</v>
      </c>
      <c r="D355" s="117">
        <f t="shared" si="12"/>
        <v>26</v>
      </c>
      <c r="E355" s="98"/>
    </row>
    <row r="356" spans="1:5" ht="20.100000000000001" customHeight="1">
      <c r="A356" s="99" t="s">
        <v>222</v>
      </c>
      <c r="B356" s="36">
        <v>7000</v>
      </c>
      <c r="C356" s="2">
        <v>26923</v>
      </c>
      <c r="D356" s="118">
        <f t="shared" si="12"/>
        <v>26</v>
      </c>
      <c r="E356" s="98"/>
    </row>
    <row r="357" spans="1:5" ht="20.100000000000001" customHeight="1">
      <c r="A357" s="95" t="s">
        <v>223</v>
      </c>
      <c r="B357" s="23">
        <f>B358</f>
        <v>4379</v>
      </c>
      <c r="C357" s="23">
        <f>C358</f>
        <v>3799</v>
      </c>
      <c r="D357" s="117">
        <f t="shared" si="12"/>
        <v>115.3</v>
      </c>
      <c r="E357" s="102"/>
    </row>
    <row r="358" spans="1:5" ht="20.100000000000001" customHeight="1">
      <c r="A358" s="97" t="s">
        <v>224</v>
      </c>
      <c r="B358" s="35">
        <f>SUM(B359:B361)</f>
        <v>4379</v>
      </c>
      <c r="C358" s="35">
        <f>SUM(C359:C361)</f>
        <v>3799</v>
      </c>
      <c r="D358" s="118">
        <f t="shared" si="12"/>
        <v>115.3</v>
      </c>
      <c r="E358" s="98"/>
    </row>
    <row r="359" spans="1:5" ht="14.25">
      <c r="A359" s="99" t="s">
        <v>4</v>
      </c>
      <c r="B359" s="36">
        <v>1888</v>
      </c>
      <c r="C359" s="2">
        <v>1400</v>
      </c>
      <c r="D359" s="118">
        <f t="shared" si="12"/>
        <v>134.9</v>
      </c>
      <c r="E359" s="98"/>
    </row>
    <row r="360" spans="1:5" ht="20.100000000000001" customHeight="1">
      <c r="A360" s="99" t="s">
        <v>5</v>
      </c>
      <c r="B360" s="36">
        <v>1486</v>
      </c>
      <c r="C360" s="2">
        <v>1669</v>
      </c>
      <c r="D360" s="118">
        <f t="shared" si="12"/>
        <v>89</v>
      </c>
      <c r="E360" s="98"/>
    </row>
    <row r="361" spans="1:5" ht="20.100000000000001" customHeight="1">
      <c r="A361" s="99" t="s">
        <v>329</v>
      </c>
      <c r="B361" s="36">
        <v>1005</v>
      </c>
      <c r="C361" s="2">
        <v>730</v>
      </c>
      <c r="D361" s="118">
        <f t="shared" si="12"/>
        <v>137.69999999999999</v>
      </c>
      <c r="E361" s="98"/>
    </row>
    <row r="362" spans="1:5" ht="31.5" customHeight="1">
      <c r="A362" s="95" t="s">
        <v>225</v>
      </c>
      <c r="B362" s="23">
        <f>B363</f>
        <v>57000</v>
      </c>
      <c r="C362" s="23">
        <f>C363</f>
        <v>69700</v>
      </c>
      <c r="D362" s="117">
        <f t="shared" si="12"/>
        <v>81.8</v>
      </c>
      <c r="E362" s="102"/>
    </row>
    <row r="363" spans="1:5" ht="20.100000000000001" customHeight="1">
      <c r="A363" s="97" t="s">
        <v>226</v>
      </c>
      <c r="B363" s="35">
        <f>SUM(B364:B364)</f>
        <v>57000</v>
      </c>
      <c r="C363" s="35">
        <f>SUM(C364:C364)</f>
        <v>69700</v>
      </c>
      <c r="D363" s="117">
        <f t="shared" si="12"/>
        <v>81.8</v>
      </c>
      <c r="E363" s="98"/>
    </row>
    <row r="364" spans="1:5" ht="20.100000000000001" customHeight="1">
      <c r="A364" s="99" t="s">
        <v>330</v>
      </c>
      <c r="B364" s="36">
        <v>57000</v>
      </c>
      <c r="C364" s="2">
        <v>69700</v>
      </c>
      <c r="D364" s="118">
        <f t="shared" si="12"/>
        <v>81.8</v>
      </c>
      <c r="E364" s="98"/>
    </row>
    <row r="365" spans="1:5" ht="20.100000000000001" customHeight="1">
      <c r="A365" s="95" t="s">
        <v>214</v>
      </c>
      <c r="B365" s="23">
        <f>B366+B369</f>
        <v>2027</v>
      </c>
      <c r="C365" s="23">
        <f>C366+C369</f>
        <v>1721</v>
      </c>
      <c r="D365" s="117">
        <f t="shared" si="12"/>
        <v>117.8</v>
      </c>
      <c r="E365" s="102"/>
    </row>
    <row r="366" spans="1:5" ht="20.100000000000001" customHeight="1">
      <c r="A366" s="97" t="s">
        <v>227</v>
      </c>
      <c r="B366" s="35">
        <f>SUM(B367:B368)</f>
        <v>674</v>
      </c>
      <c r="C366" s="35">
        <f>SUM(C367:C368)</f>
        <v>604</v>
      </c>
      <c r="D366" s="117">
        <f t="shared" si="12"/>
        <v>111.6</v>
      </c>
      <c r="E366" s="98"/>
    </row>
    <row r="367" spans="1:5" ht="20.100000000000001" customHeight="1">
      <c r="A367" s="99" t="s">
        <v>9</v>
      </c>
      <c r="B367" s="36">
        <v>254</v>
      </c>
      <c r="C367" s="2">
        <v>184</v>
      </c>
      <c r="D367" s="118">
        <f t="shared" si="12"/>
        <v>138</v>
      </c>
      <c r="E367" s="98"/>
    </row>
    <row r="368" spans="1:5" ht="20.100000000000001" customHeight="1">
      <c r="A368" s="99" t="s">
        <v>228</v>
      </c>
      <c r="B368" s="36">
        <v>420</v>
      </c>
      <c r="C368" s="2">
        <v>420</v>
      </c>
      <c r="D368" s="118">
        <f t="shared" si="12"/>
        <v>100</v>
      </c>
      <c r="E368" s="98"/>
    </row>
    <row r="369" spans="1:5" ht="20.100000000000001" customHeight="1">
      <c r="A369" s="97" t="s">
        <v>229</v>
      </c>
      <c r="B369" s="35">
        <f>SUM(B370:B371)</f>
        <v>1353</v>
      </c>
      <c r="C369" s="35">
        <f>SUM(C370:C371)</f>
        <v>1117</v>
      </c>
      <c r="D369" s="117">
        <f t="shared" si="12"/>
        <v>121.1</v>
      </c>
      <c r="E369" s="98"/>
    </row>
    <row r="370" spans="1:5" ht="20.100000000000001" customHeight="1">
      <c r="A370" s="99" t="s">
        <v>4</v>
      </c>
      <c r="B370" s="36">
        <v>312</v>
      </c>
      <c r="C370" s="2">
        <v>266</v>
      </c>
      <c r="D370" s="118">
        <f t="shared" si="12"/>
        <v>117.3</v>
      </c>
      <c r="E370" s="98"/>
    </row>
    <row r="371" spans="1:5" ht="20.100000000000001" customHeight="1">
      <c r="A371" s="99" t="s">
        <v>5</v>
      </c>
      <c r="B371" s="36">
        <v>1041</v>
      </c>
      <c r="C371" s="2">
        <v>851</v>
      </c>
      <c r="D371" s="118">
        <f t="shared" si="12"/>
        <v>122.3</v>
      </c>
      <c r="E371" s="98"/>
    </row>
    <row r="372" spans="1:5" ht="30.75" customHeight="1">
      <c r="A372" s="95" t="s">
        <v>331</v>
      </c>
      <c r="B372" s="23">
        <f>B373+B382</f>
        <v>7416</v>
      </c>
      <c r="C372" s="23">
        <f>C373+C382</f>
        <v>4041</v>
      </c>
      <c r="D372" s="117">
        <f t="shared" si="12"/>
        <v>183.5</v>
      </c>
      <c r="E372" s="102" t="s">
        <v>332</v>
      </c>
    </row>
    <row r="373" spans="1:5" ht="20.100000000000001" customHeight="1">
      <c r="A373" s="97" t="s">
        <v>230</v>
      </c>
      <c r="B373" s="35">
        <f>SUM(B374:B381)</f>
        <v>7028</v>
      </c>
      <c r="C373" s="35">
        <f>SUM(C374:C381)</f>
        <v>3936</v>
      </c>
      <c r="D373" s="117">
        <f t="shared" si="12"/>
        <v>178.6</v>
      </c>
      <c r="E373" s="98"/>
    </row>
    <row r="374" spans="1:5" ht="20.100000000000001" customHeight="1">
      <c r="A374" s="99" t="s">
        <v>4</v>
      </c>
      <c r="B374" s="36">
        <v>2283</v>
      </c>
      <c r="C374" s="2">
        <v>1768</v>
      </c>
      <c r="D374" s="118">
        <f t="shared" si="12"/>
        <v>129.1</v>
      </c>
      <c r="E374" s="98"/>
    </row>
    <row r="375" spans="1:5" ht="20.100000000000001" customHeight="1">
      <c r="A375" s="99" t="s">
        <v>5</v>
      </c>
      <c r="B375" s="36">
        <v>110</v>
      </c>
      <c r="C375" s="2">
        <v>245</v>
      </c>
      <c r="D375" s="118">
        <f t="shared" si="12"/>
        <v>44.9</v>
      </c>
      <c r="E375" s="98"/>
    </row>
    <row r="376" spans="1:5" ht="20.100000000000001" customHeight="1">
      <c r="A376" s="99" t="s">
        <v>231</v>
      </c>
      <c r="B376" s="36"/>
      <c r="C376" s="2"/>
      <c r="D376" s="118"/>
      <c r="E376" s="98"/>
    </row>
    <row r="377" spans="1:5" ht="20.100000000000001" customHeight="1">
      <c r="A377" s="99" t="s">
        <v>232</v>
      </c>
      <c r="B377" s="36">
        <v>250</v>
      </c>
      <c r="C377" s="2">
        <v>150</v>
      </c>
      <c r="D377" s="118">
        <f t="shared" si="12"/>
        <v>166.7</v>
      </c>
      <c r="E377" s="98"/>
    </row>
    <row r="378" spans="1:5" ht="20.100000000000001" customHeight="1">
      <c r="A378" s="99" t="s">
        <v>233</v>
      </c>
      <c r="B378" s="36">
        <v>40</v>
      </c>
      <c r="C378" s="2"/>
      <c r="D378" s="118"/>
      <c r="E378" s="98"/>
    </row>
    <row r="379" spans="1:5" ht="20.100000000000001" customHeight="1">
      <c r="A379" s="99" t="s">
        <v>234</v>
      </c>
      <c r="B379" s="36">
        <v>35</v>
      </c>
      <c r="C379" s="2"/>
      <c r="D379" s="118"/>
      <c r="E379" s="98"/>
    </row>
    <row r="380" spans="1:5" ht="20.100000000000001" customHeight="1">
      <c r="A380" s="99" t="s">
        <v>235</v>
      </c>
      <c r="B380" s="36">
        <v>180</v>
      </c>
      <c r="C380" s="2">
        <v>180</v>
      </c>
      <c r="D380" s="118">
        <f t="shared" si="12"/>
        <v>100</v>
      </c>
      <c r="E380" s="98"/>
    </row>
    <row r="381" spans="1:5" ht="20.100000000000001" customHeight="1">
      <c r="A381" s="99" t="s">
        <v>236</v>
      </c>
      <c r="B381" s="36">
        <v>4130</v>
      </c>
      <c r="C381" s="2">
        <v>1593</v>
      </c>
      <c r="D381" s="118">
        <f t="shared" si="12"/>
        <v>259.3</v>
      </c>
      <c r="E381" s="98"/>
    </row>
    <row r="382" spans="1:5" s="6" customFormat="1" ht="20.100000000000001" customHeight="1">
      <c r="A382" s="97" t="s">
        <v>237</v>
      </c>
      <c r="B382" s="35">
        <f>SUM(B383:B388)</f>
        <v>388</v>
      </c>
      <c r="C382" s="35">
        <f>SUM(C383:C388)</f>
        <v>105</v>
      </c>
      <c r="D382" s="117">
        <f t="shared" si="12"/>
        <v>369.5</v>
      </c>
      <c r="E382" s="98"/>
    </row>
    <row r="383" spans="1:5" ht="20.100000000000001" customHeight="1">
      <c r="A383" s="99" t="s">
        <v>4</v>
      </c>
      <c r="B383" s="36">
        <v>51</v>
      </c>
      <c r="C383" s="36">
        <v>26</v>
      </c>
      <c r="D383" s="118">
        <f t="shared" si="12"/>
        <v>196.2</v>
      </c>
      <c r="E383" s="98"/>
    </row>
    <row r="384" spans="1:5" ht="20.100000000000001" customHeight="1">
      <c r="A384" s="99" t="s">
        <v>238</v>
      </c>
      <c r="B384" s="36">
        <v>59</v>
      </c>
      <c r="C384" s="2">
        <v>30</v>
      </c>
      <c r="D384" s="118">
        <f t="shared" si="12"/>
        <v>196.7</v>
      </c>
      <c r="E384" s="98"/>
    </row>
    <row r="385" spans="1:5" ht="20.100000000000001" customHeight="1">
      <c r="A385" s="99" t="s">
        <v>239</v>
      </c>
      <c r="B385" s="36">
        <v>142</v>
      </c>
      <c r="C385" s="2"/>
      <c r="D385" s="118"/>
      <c r="E385" s="98"/>
    </row>
    <row r="386" spans="1:5" ht="20.100000000000001" customHeight="1">
      <c r="A386" s="99" t="s">
        <v>333</v>
      </c>
      <c r="B386" s="36">
        <v>30</v>
      </c>
      <c r="C386" s="2"/>
      <c r="D386" s="118"/>
      <c r="E386" s="98"/>
    </row>
    <row r="387" spans="1:5" ht="20.100000000000001" customHeight="1">
      <c r="A387" s="99" t="s">
        <v>240</v>
      </c>
      <c r="B387" s="36">
        <v>9</v>
      </c>
      <c r="C387" s="2">
        <v>9</v>
      </c>
      <c r="D387" s="118">
        <f t="shared" si="12"/>
        <v>100</v>
      </c>
      <c r="E387" s="98"/>
    </row>
    <row r="388" spans="1:5" ht="20.100000000000001" customHeight="1">
      <c r="A388" s="99" t="s">
        <v>241</v>
      </c>
      <c r="B388" s="36">
        <v>97</v>
      </c>
      <c r="C388" s="2">
        <v>40</v>
      </c>
      <c r="D388" s="118">
        <f t="shared" si="12"/>
        <v>242.5</v>
      </c>
      <c r="E388" s="98"/>
    </row>
    <row r="389" spans="1:5" ht="20.100000000000001" customHeight="1">
      <c r="A389" s="95" t="s">
        <v>334</v>
      </c>
      <c r="B389" s="23">
        <f>B390</f>
        <v>86</v>
      </c>
      <c r="C389" s="23">
        <f>C390</f>
        <v>20</v>
      </c>
      <c r="D389" s="117">
        <f t="shared" si="12"/>
        <v>430</v>
      </c>
      <c r="E389" s="102"/>
    </row>
    <row r="390" spans="1:5" ht="20.100000000000001" customHeight="1">
      <c r="A390" s="97" t="s">
        <v>242</v>
      </c>
      <c r="B390" s="35">
        <f>B391+B392</f>
        <v>86</v>
      </c>
      <c r="C390" s="35">
        <f>C391+C392</f>
        <v>20</v>
      </c>
      <c r="D390" s="118">
        <f t="shared" ref="D390:D417" si="13">ROUND((B390/C390)*100,1)</f>
        <v>430</v>
      </c>
      <c r="E390" s="98"/>
    </row>
    <row r="391" spans="1:5" ht="20.100000000000001" customHeight="1">
      <c r="A391" s="99" t="s">
        <v>243</v>
      </c>
      <c r="B391" s="36">
        <v>66</v>
      </c>
      <c r="C391" s="2"/>
      <c r="D391" s="118"/>
      <c r="E391" s="98"/>
    </row>
    <row r="392" spans="1:5" ht="20.100000000000001" customHeight="1">
      <c r="A392" s="99" t="s">
        <v>244</v>
      </c>
      <c r="B392" s="36">
        <v>20</v>
      </c>
      <c r="C392" s="2">
        <v>20</v>
      </c>
      <c r="D392" s="118">
        <f t="shared" si="13"/>
        <v>100</v>
      </c>
      <c r="E392" s="98"/>
    </row>
    <row r="393" spans="1:5" ht="20.100000000000001" customHeight="1">
      <c r="A393" s="95" t="s">
        <v>335</v>
      </c>
      <c r="B393" s="23">
        <f>B394</f>
        <v>1500</v>
      </c>
      <c r="C393" s="23">
        <f>C394</f>
        <v>1500</v>
      </c>
      <c r="D393" s="117">
        <f t="shared" si="13"/>
        <v>100</v>
      </c>
      <c r="E393" s="96"/>
    </row>
    <row r="394" spans="1:5" ht="20.100000000000001" customHeight="1">
      <c r="A394" s="97" t="s">
        <v>336</v>
      </c>
      <c r="B394" s="35">
        <f>SUM(B395:B395)</f>
        <v>1500</v>
      </c>
      <c r="C394" s="35">
        <f>SUM(C395:C395)</f>
        <v>1500</v>
      </c>
      <c r="D394" s="117">
        <f t="shared" si="13"/>
        <v>100</v>
      </c>
      <c r="E394" s="98"/>
    </row>
    <row r="395" spans="1:5" ht="20.100000000000001" customHeight="1">
      <c r="A395" s="99" t="s">
        <v>245</v>
      </c>
      <c r="B395" s="36">
        <v>1500</v>
      </c>
      <c r="C395" s="2">
        <v>1500</v>
      </c>
      <c r="D395" s="118">
        <f t="shared" si="13"/>
        <v>100</v>
      </c>
      <c r="E395" s="98"/>
    </row>
    <row r="396" spans="1:5" ht="30.75" customHeight="1">
      <c r="A396" s="95" t="s">
        <v>337</v>
      </c>
      <c r="B396" s="23">
        <f>B397+B403+B405</f>
        <v>4103</v>
      </c>
      <c r="C396" s="23">
        <f>C397+C403+C405</f>
        <v>2469</v>
      </c>
      <c r="D396" s="117">
        <f t="shared" si="13"/>
        <v>166.2</v>
      </c>
      <c r="E396" s="102" t="s">
        <v>332</v>
      </c>
    </row>
    <row r="397" spans="1:5" ht="20.100000000000001" customHeight="1">
      <c r="A397" s="97" t="s">
        <v>246</v>
      </c>
      <c r="B397" s="35">
        <f>SUM(B398:B402)</f>
        <v>1906</v>
      </c>
      <c r="C397" s="35">
        <f>SUM(C398:C402)</f>
        <v>808</v>
      </c>
      <c r="D397" s="118">
        <f t="shared" si="13"/>
        <v>235.9</v>
      </c>
      <c r="E397" s="98"/>
    </row>
    <row r="398" spans="1:5" ht="20.100000000000001" customHeight="1">
      <c r="A398" s="99" t="s">
        <v>4</v>
      </c>
      <c r="B398" s="36">
        <v>772</v>
      </c>
      <c r="C398" s="2">
        <v>529</v>
      </c>
      <c r="D398" s="118">
        <f t="shared" si="13"/>
        <v>145.9</v>
      </c>
      <c r="E398" s="98"/>
    </row>
    <row r="399" spans="1:5" ht="20.100000000000001" customHeight="1">
      <c r="A399" s="99" t="s">
        <v>248</v>
      </c>
      <c r="B399" s="36">
        <v>133</v>
      </c>
      <c r="C399" s="2">
        <v>133</v>
      </c>
      <c r="D399" s="118">
        <f t="shared" si="13"/>
        <v>100</v>
      </c>
      <c r="E399" s="98"/>
    </row>
    <row r="400" spans="1:5" ht="26.25" customHeight="1">
      <c r="A400" s="99" t="s">
        <v>249</v>
      </c>
      <c r="B400" s="36">
        <v>872</v>
      </c>
      <c r="C400" s="2">
        <v>59</v>
      </c>
      <c r="D400" s="118">
        <f t="shared" si="13"/>
        <v>1478</v>
      </c>
      <c r="E400" s="98"/>
    </row>
    <row r="401" spans="1:5" ht="20.100000000000001" customHeight="1">
      <c r="A401" s="99" t="s">
        <v>250</v>
      </c>
      <c r="B401" s="36">
        <v>7</v>
      </c>
      <c r="C401" s="2"/>
      <c r="D401" s="118"/>
      <c r="E401" s="98"/>
    </row>
    <row r="402" spans="1:5" ht="20.100000000000001" customHeight="1">
      <c r="A402" s="99" t="s">
        <v>9</v>
      </c>
      <c r="B402" s="36">
        <v>122</v>
      </c>
      <c r="C402" s="2">
        <v>87</v>
      </c>
      <c r="D402" s="118">
        <f t="shared" si="13"/>
        <v>140.19999999999999</v>
      </c>
      <c r="E402" s="98"/>
    </row>
    <row r="403" spans="1:5" ht="20.100000000000001" customHeight="1">
      <c r="A403" s="97" t="s">
        <v>338</v>
      </c>
      <c r="B403" s="35">
        <f>SUM(B404)</f>
        <v>2052</v>
      </c>
      <c r="C403" s="35">
        <f>SUM(C404)</f>
        <v>1516</v>
      </c>
      <c r="D403" s="117">
        <f t="shared" si="13"/>
        <v>135.4</v>
      </c>
      <c r="E403" s="98"/>
    </row>
    <row r="404" spans="1:5" ht="20.100000000000001" customHeight="1">
      <c r="A404" s="99" t="s">
        <v>252</v>
      </c>
      <c r="B404" s="36">
        <v>2052</v>
      </c>
      <c r="C404" s="2">
        <v>1516</v>
      </c>
      <c r="D404" s="118">
        <f t="shared" si="13"/>
        <v>135.4</v>
      </c>
      <c r="E404" s="98"/>
    </row>
    <row r="405" spans="1:5" ht="20.100000000000001" customHeight="1">
      <c r="A405" s="97" t="s">
        <v>339</v>
      </c>
      <c r="B405" s="35">
        <f>SUM(B406:B406)</f>
        <v>145</v>
      </c>
      <c r="C405" s="35">
        <f>SUM(C406:C406)</f>
        <v>145</v>
      </c>
      <c r="D405" s="117">
        <f t="shared" si="13"/>
        <v>100</v>
      </c>
      <c r="E405" s="98"/>
    </row>
    <row r="406" spans="1:5" ht="20.100000000000001" customHeight="1">
      <c r="A406" s="99" t="s">
        <v>340</v>
      </c>
      <c r="B406" s="36">
        <v>145</v>
      </c>
      <c r="C406" s="2">
        <v>145</v>
      </c>
      <c r="D406" s="118">
        <f t="shared" si="13"/>
        <v>100</v>
      </c>
      <c r="E406" s="98"/>
    </row>
    <row r="407" spans="1:5" ht="20.100000000000001" customHeight="1">
      <c r="A407" s="95" t="s">
        <v>341</v>
      </c>
      <c r="B407" s="39">
        <v>15000</v>
      </c>
      <c r="C407" s="23">
        <v>13000</v>
      </c>
      <c r="D407" s="117">
        <f t="shared" si="13"/>
        <v>115.4</v>
      </c>
      <c r="E407" s="102"/>
    </row>
    <row r="408" spans="1:5" ht="31.5" customHeight="1">
      <c r="A408" s="95" t="s">
        <v>342</v>
      </c>
      <c r="B408" s="23">
        <f>B409+B410</f>
        <v>53310</v>
      </c>
      <c r="C408" s="23">
        <f>C409+C410</f>
        <v>19538</v>
      </c>
      <c r="D408" s="117">
        <f t="shared" si="13"/>
        <v>272.89999999999998</v>
      </c>
      <c r="E408" s="102" t="s">
        <v>343</v>
      </c>
    </row>
    <row r="409" spans="1:5" ht="20.100000000000001" customHeight="1">
      <c r="A409" s="97" t="s">
        <v>253</v>
      </c>
      <c r="B409" s="37">
        <v>16859</v>
      </c>
      <c r="C409" s="35">
        <v>18238</v>
      </c>
      <c r="D409" s="118">
        <f t="shared" si="13"/>
        <v>92.4</v>
      </c>
      <c r="E409" s="98"/>
    </row>
    <row r="410" spans="1:5" ht="23.1" customHeight="1">
      <c r="A410" s="97" t="s">
        <v>254</v>
      </c>
      <c r="B410" s="37">
        <v>36451</v>
      </c>
      <c r="C410" s="35">
        <v>1300</v>
      </c>
      <c r="D410" s="118">
        <f t="shared" si="13"/>
        <v>2803.9</v>
      </c>
      <c r="E410" s="98"/>
    </row>
    <row r="411" spans="1:5" ht="23.1" customHeight="1">
      <c r="A411" s="109" t="s">
        <v>529</v>
      </c>
      <c r="B411" s="23">
        <f t="shared" ref="B411:B415" si="14">B412</f>
        <v>26457</v>
      </c>
      <c r="C411" s="23">
        <f t="shared" ref="C411:C415" si="15">C412</f>
        <v>0</v>
      </c>
      <c r="D411" s="118"/>
      <c r="E411" s="96"/>
    </row>
    <row r="412" spans="1:5" ht="23.1" customHeight="1">
      <c r="A412" s="97" t="s">
        <v>344</v>
      </c>
      <c r="B412" s="35">
        <f t="shared" si="14"/>
        <v>26457</v>
      </c>
      <c r="C412" s="35">
        <f t="shared" si="15"/>
        <v>0</v>
      </c>
      <c r="D412" s="118"/>
      <c r="E412" s="98"/>
    </row>
    <row r="413" spans="1:5" ht="23.1" customHeight="1">
      <c r="A413" s="99" t="s">
        <v>345</v>
      </c>
      <c r="B413" s="36">
        <v>26457</v>
      </c>
      <c r="C413" s="2"/>
      <c r="D413" s="118"/>
      <c r="E413" s="98"/>
    </row>
    <row r="414" spans="1:5" ht="23.1" customHeight="1">
      <c r="A414" s="95" t="s">
        <v>247</v>
      </c>
      <c r="B414" s="23">
        <f t="shared" si="14"/>
        <v>31298</v>
      </c>
      <c r="C414" s="23">
        <f t="shared" si="15"/>
        <v>30000</v>
      </c>
      <c r="D414" s="117">
        <f t="shared" si="13"/>
        <v>104.3</v>
      </c>
      <c r="E414" s="96"/>
    </row>
    <row r="415" spans="1:5" ht="23.1" customHeight="1">
      <c r="A415" s="97" t="s">
        <v>255</v>
      </c>
      <c r="B415" s="35">
        <f t="shared" si="14"/>
        <v>31298</v>
      </c>
      <c r="C415" s="35">
        <f t="shared" si="15"/>
        <v>30000</v>
      </c>
      <c r="D415" s="117">
        <f t="shared" si="13"/>
        <v>104.3</v>
      </c>
      <c r="E415" s="98"/>
    </row>
    <row r="416" spans="1:5" ht="23.1" customHeight="1">
      <c r="A416" s="99" t="s">
        <v>256</v>
      </c>
      <c r="B416" s="36">
        <v>31298</v>
      </c>
      <c r="C416" s="2">
        <v>30000</v>
      </c>
      <c r="D416" s="118">
        <f t="shared" si="13"/>
        <v>104.3</v>
      </c>
      <c r="E416" s="98"/>
    </row>
    <row r="417" spans="1:5" ht="23.1" customHeight="1">
      <c r="A417" s="110" t="s">
        <v>251</v>
      </c>
      <c r="B417" s="39">
        <v>165</v>
      </c>
      <c r="C417" s="38">
        <v>50</v>
      </c>
      <c r="D417" s="117">
        <f t="shared" si="13"/>
        <v>330</v>
      </c>
      <c r="E417" s="102"/>
    </row>
    <row r="418" spans="1:5" ht="23.1" customHeight="1" thickBot="1">
      <c r="A418" s="111" t="s">
        <v>346</v>
      </c>
      <c r="B418" s="112">
        <f>B5+B96+B101+B120+B142+B156+B179+B245+B288+B295+B305+B357+B362+B365+B372+B393+B396+B407+B408+B414+B417+B389+B411</f>
        <v>929700</v>
      </c>
      <c r="C418" s="112">
        <f>C5+C96+C101+C120+C142+C156+C179+C245+C288+C295+C305+C357+C362+C365+C372+C393+C396+C407+C408+C414+C417+C389</f>
        <v>709300</v>
      </c>
      <c r="D418" s="114">
        <f t="shared" ref="D418" si="16">ROUND((B418/C418)*100,2)</f>
        <v>131.07</v>
      </c>
      <c r="E418" s="113"/>
    </row>
    <row r="419" spans="1:5" ht="21.95" customHeight="1">
      <c r="D419" s="115"/>
    </row>
    <row r="420" spans="1:5" ht="21.95" customHeight="1"/>
    <row r="421" spans="1:5" ht="21.95" customHeight="1"/>
    <row r="422" spans="1:5" ht="21.95" customHeight="1"/>
    <row r="423" spans="1:5" ht="21.95" customHeight="1"/>
    <row r="424" spans="1:5" ht="21.95" customHeight="1"/>
    <row r="425" spans="1:5" ht="21.95" customHeight="1"/>
    <row r="426" spans="1:5" ht="21.95" customHeight="1"/>
    <row r="427" spans="1:5" ht="21.95" customHeight="1"/>
    <row r="428" spans="1:5" ht="21.95" customHeight="1"/>
    <row r="429" spans="1:5" ht="21.95" customHeight="1"/>
    <row r="430" spans="1:5" ht="21.95" customHeight="1"/>
    <row r="431" spans="1:5" ht="21.95" customHeight="1"/>
    <row r="432" spans="1:5" ht="21.95" customHeight="1"/>
    <row r="433" ht="21.95" customHeight="1"/>
    <row r="434" ht="21.95" customHeight="1"/>
    <row r="435" ht="21.95" customHeight="1"/>
    <row r="436" ht="21.95" customHeight="1"/>
    <row r="437" ht="23.1" customHeight="1"/>
  </sheetData>
  <autoFilter ref="A4:E418">
    <filterColumn colId="1"/>
    <extLst/>
  </autoFilter>
  <mergeCells count="1">
    <mergeCell ref="A2:E2"/>
  </mergeCells>
  <phoneticPr fontId="16" type="noConversion"/>
  <printOptions horizontalCentered="1"/>
  <pageMargins left="0.43263888888888902" right="0.35416666666666702" top="0.78680555555555598" bottom="0.66874999999999996" header="0.51180555555555596" footer="0.23611111111111099"/>
  <pageSetup paperSize="9" firstPageNumber="23" orientation="portrait" useFirstPageNumber="1"/>
  <headerFooter alignWithMargins="0">
    <oddFooter>&amp;C&amp;"Geneva"&amp;10&amp;P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pane ySplit="4" topLeftCell="A5" activePane="bottomLeft" state="frozen"/>
      <selection pane="bottomLeft"/>
    </sheetView>
  </sheetViews>
  <sheetFormatPr defaultColWidth="6.875" defaultRowHeight="12.75"/>
  <cols>
    <col min="1" max="1" width="29.75" style="7" customWidth="1"/>
    <col min="2" max="2" width="17" style="4" customWidth="1"/>
    <col min="3" max="3" width="17.125" style="7" customWidth="1"/>
    <col min="4" max="4" width="15" style="4" customWidth="1"/>
    <col min="5" max="5" width="6.875" style="4"/>
    <col min="6" max="6" width="6.875" style="7"/>
    <col min="7" max="7" width="34.625" style="7" customWidth="1"/>
    <col min="8" max="16384" width="6.875" style="7"/>
  </cols>
  <sheetData>
    <row r="1" spans="1:4" ht="25.5" customHeight="1">
      <c r="A1" s="119" t="s">
        <v>541</v>
      </c>
      <c r="B1" s="21"/>
      <c r="C1" s="22"/>
    </row>
    <row r="2" spans="1:4" ht="27.75" customHeight="1">
      <c r="A2" s="329" t="s">
        <v>544</v>
      </c>
      <c r="B2" s="329"/>
      <c r="C2" s="329"/>
      <c r="D2" s="329"/>
    </row>
    <row r="3" spans="1:4" ht="20.25" customHeight="1" thickBot="1">
      <c r="A3" s="120"/>
      <c r="B3" s="121"/>
      <c r="C3" s="120"/>
      <c r="D3" s="122" t="s">
        <v>0</v>
      </c>
    </row>
    <row r="4" spans="1:4" ht="35.1" customHeight="1">
      <c r="A4" s="123" t="s">
        <v>257</v>
      </c>
      <c r="B4" s="78" t="s">
        <v>442</v>
      </c>
      <c r="C4" s="78" t="s">
        <v>488</v>
      </c>
      <c r="D4" s="79" t="s">
        <v>542</v>
      </c>
    </row>
    <row r="5" spans="1:4" ht="30" customHeight="1">
      <c r="A5" s="124" t="s">
        <v>274</v>
      </c>
      <c r="B5" s="125">
        <f>SUM(B6:B20)</f>
        <v>929700</v>
      </c>
      <c r="C5" s="126">
        <f>SUM(C6:C20)</f>
        <v>709300</v>
      </c>
      <c r="D5" s="127">
        <f>B5/C5*100</f>
        <v>131.07288876356969</v>
      </c>
    </row>
    <row r="6" spans="1:4" ht="29.25" customHeight="1">
      <c r="A6" s="128" t="s">
        <v>259</v>
      </c>
      <c r="B6" s="129">
        <v>105859</v>
      </c>
      <c r="C6" s="130">
        <v>68143</v>
      </c>
      <c r="D6" s="131">
        <f>B6/C6*100</f>
        <v>155.34831163875967</v>
      </c>
    </row>
    <row r="7" spans="1:4" ht="30" customHeight="1">
      <c r="A7" s="128" t="s">
        <v>260</v>
      </c>
      <c r="B7" s="129">
        <v>83579</v>
      </c>
      <c r="C7" s="130">
        <v>100122</v>
      </c>
      <c r="D7" s="131">
        <f t="shared" ref="D7:D20" si="0">B7/C7*100</f>
        <v>83.477157867401772</v>
      </c>
    </row>
    <row r="8" spans="1:4" ht="30" customHeight="1">
      <c r="A8" s="128" t="s">
        <v>261</v>
      </c>
      <c r="B8" s="129">
        <v>22274</v>
      </c>
      <c r="C8" s="130">
        <v>5263</v>
      </c>
      <c r="D8" s="127">
        <f t="shared" si="0"/>
        <v>423.21869656089683</v>
      </c>
    </row>
    <row r="9" spans="1:4" ht="30" customHeight="1">
      <c r="A9" s="128" t="s">
        <v>262</v>
      </c>
      <c r="B9" s="129">
        <v>5</v>
      </c>
      <c r="C9" s="130"/>
      <c r="D9" s="127"/>
    </row>
    <row r="10" spans="1:4" ht="34.5" customHeight="1">
      <c r="A10" s="128" t="s">
        <v>263</v>
      </c>
      <c r="B10" s="129">
        <v>425293</v>
      </c>
      <c r="C10" s="130">
        <v>263780</v>
      </c>
      <c r="D10" s="131">
        <f t="shared" si="0"/>
        <v>161.23019182652209</v>
      </c>
    </row>
    <row r="11" spans="1:4" ht="30" customHeight="1">
      <c r="A11" s="128" t="s">
        <v>264</v>
      </c>
      <c r="B11" s="129">
        <v>2406</v>
      </c>
      <c r="C11" s="130">
        <v>3097</v>
      </c>
      <c r="D11" s="127">
        <f t="shared" si="0"/>
        <v>77.688085243784315</v>
      </c>
    </row>
    <row r="12" spans="1:4" ht="30" customHeight="1">
      <c r="A12" s="128" t="s">
        <v>265</v>
      </c>
      <c r="B12" s="129">
        <v>82033</v>
      </c>
      <c r="C12" s="130">
        <v>87844</v>
      </c>
      <c r="D12" s="131">
        <f t="shared" si="0"/>
        <v>93.384864077227817</v>
      </c>
    </row>
    <row r="13" spans="1:4" ht="30" customHeight="1">
      <c r="A13" s="128" t="s">
        <v>266</v>
      </c>
      <c r="B13" s="129">
        <v>0</v>
      </c>
      <c r="C13" s="130">
        <v>0</v>
      </c>
      <c r="D13" s="127"/>
    </row>
    <row r="14" spans="1:4" ht="30" customHeight="1">
      <c r="A14" s="128" t="s">
        <v>267</v>
      </c>
      <c r="B14" s="129">
        <v>109218</v>
      </c>
      <c r="C14" s="130">
        <v>54410</v>
      </c>
      <c r="D14" s="131">
        <f t="shared" si="0"/>
        <v>200.7314831832384</v>
      </c>
    </row>
    <row r="15" spans="1:4" ht="30" customHeight="1">
      <c r="A15" s="128" t="s">
        <v>268</v>
      </c>
      <c r="B15" s="129">
        <v>21612</v>
      </c>
      <c r="C15" s="130">
        <v>50821</v>
      </c>
      <c r="D15" s="131">
        <f t="shared" si="0"/>
        <v>42.525727553570377</v>
      </c>
    </row>
    <row r="16" spans="1:4" ht="30" customHeight="1">
      <c r="A16" s="128" t="s">
        <v>269</v>
      </c>
      <c r="B16" s="129">
        <v>31463</v>
      </c>
      <c r="C16" s="130">
        <v>30050</v>
      </c>
      <c r="D16" s="127">
        <f t="shared" si="0"/>
        <v>104.70216306156405</v>
      </c>
    </row>
    <row r="17" spans="1:4" ht="30" customHeight="1">
      <c r="A17" s="128" t="s">
        <v>270</v>
      </c>
      <c r="B17" s="129">
        <v>26457</v>
      </c>
      <c r="C17" s="130">
        <v>0</v>
      </c>
      <c r="D17" s="127"/>
    </row>
    <row r="18" spans="1:4" ht="30" customHeight="1">
      <c r="A18" s="128" t="s">
        <v>271</v>
      </c>
      <c r="B18" s="129">
        <v>0</v>
      </c>
      <c r="C18" s="130">
        <v>0</v>
      </c>
      <c r="D18" s="127"/>
    </row>
    <row r="19" spans="1:4" ht="30" customHeight="1">
      <c r="A19" s="128" t="s">
        <v>272</v>
      </c>
      <c r="B19" s="129">
        <v>15000</v>
      </c>
      <c r="C19" s="130">
        <v>41304</v>
      </c>
      <c r="D19" s="131">
        <f t="shared" si="0"/>
        <v>36.316095293434046</v>
      </c>
    </row>
    <row r="20" spans="1:4" ht="30" customHeight="1" thickBot="1">
      <c r="A20" s="132" t="s">
        <v>273</v>
      </c>
      <c r="B20" s="133">
        <v>4501</v>
      </c>
      <c r="C20" s="134">
        <v>4466</v>
      </c>
      <c r="D20" s="135">
        <f t="shared" si="0"/>
        <v>100.78369905956113</v>
      </c>
    </row>
  </sheetData>
  <mergeCells count="1">
    <mergeCell ref="A2:D2"/>
  </mergeCells>
  <phoneticPr fontId="1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showZeros="0" workbookViewId="0">
      <pane ySplit="4" topLeftCell="A14" activePane="bottomLeft" state="frozen"/>
      <selection pane="bottomLeft" activeCell="B22" sqref="B22"/>
    </sheetView>
  </sheetViews>
  <sheetFormatPr defaultColWidth="9.125" defaultRowHeight="11.25"/>
  <cols>
    <col min="1" max="1" width="30.125" style="12" customWidth="1"/>
    <col min="2" max="2" width="19" style="13" customWidth="1"/>
    <col min="3" max="3" width="17.875" style="12" customWidth="1"/>
    <col min="4" max="4" width="18.375" style="14" customWidth="1"/>
    <col min="5" max="16384" width="9.125" style="12"/>
  </cols>
  <sheetData>
    <row r="1" spans="1:4" ht="24" customHeight="1">
      <c r="A1" s="119" t="s">
        <v>545</v>
      </c>
    </row>
    <row r="2" spans="1:4" s="9" customFormat="1" ht="24">
      <c r="A2" s="330" t="s">
        <v>547</v>
      </c>
      <c r="B2" s="331"/>
      <c r="C2" s="331"/>
      <c r="D2" s="331"/>
    </row>
    <row r="3" spans="1:4" ht="21" customHeight="1" thickBot="1">
      <c r="A3" s="15"/>
      <c r="D3" s="16" t="s">
        <v>0</v>
      </c>
    </row>
    <row r="4" spans="1:4" ht="36.75" customHeight="1">
      <c r="A4" s="136" t="s">
        <v>348</v>
      </c>
      <c r="B4" s="137" t="s">
        <v>258</v>
      </c>
      <c r="C4" s="138" t="s">
        <v>347</v>
      </c>
      <c r="D4" s="139" t="s">
        <v>349</v>
      </c>
    </row>
    <row r="5" spans="1:4" s="10" customFormat="1" ht="15.95" customHeight="1">
      <c r="A5" s="140" t="s">
        <v>259</v>
      </c>
      <c r="B5" s="17">
        <f>SUM(B6:B9)</f>
        <v>67846</v>
      </c>
      <c r="C5" s="17">
        <f>SUM(C6:C9)</f>
        <v>80017</v>
      </c>
      <c r="D5" s="141">
        <f>C5/B5*100</f>
        <v>117.939156324618</v>
      </c>
    </row>
    <row r="6" spans="1:4" ht="15.95" customHeight="1">
      <c r="A6" s="142" t="s">
        <v>350</v>
      </c>
      <c r="B6" s="18">
        <v>53089</v>
      </c>
      <c r="C6" s="18">
        <v>44833</v>
      </c>
      <c r="D6" s="143">
        <f t="shared" ref="D6:D29" si="0">C6/B6*100</f>
        <v>84.448755862796403</v>
      </c>
    </row>
    <row r="7" spans="1:4" ht="15.95" customHeight="1">
      <c r="A7" s="142" t="s">
        <v>351</v>
      </c>
      <c r="B7" s="18">
        <v>7113</v>
      </c>
      <c r="C7" s="18">
        <v>9718</v>
      </c>
      <c r="D7" s="143">
        <f t="shared" si="0"/>
        <v>136.62308449318101</v>
      </c>
    </row>
    <row r="8" spans="1:4" ht="15.95" customHeight="1">
      <c r="A8" s="142" t="s">
        <v>352</v>
      </c>
      <c r="B8" s="18">
        <v>5265</v>
      </c>
      <c r="C8" s="18">
        <v>7605</v>
      </c>
      <c r="D8" s="143">
        <f t="shared" si="0"/>
        <v>144.444444444444</v>
      </c>
    </row>
    <row r="9" spans="1:4" ht="15.95" customHeight="1">
      <c r="A9" s="142" t="s">
        <v>353</v>
      </c>
      <c r="B9" s="18">
        <v>2379</v>
      </c>
      <c r="C9" s="18">
        <v>17861</v>
      </c>
      <c r="D9" s="143">
        <f t="shared" si="0"/>
        <v>750.77763766288399</v>
      </c>
    </row>
    <row r="10" spans="1:4" s="10" customFormat="1" ht="15.95" customHeight="1">
      <c r="A10" s="140" t="s">
        <v>260</v>
      </c>
      <c r="B10" s="17">
        <f>SUM(B11:B20)</f>
        <v>9784</v>
      </c>
      <c r="C10" s="17">
        <f>SUM(C11:C20)</f>
        <v>9855</v>
      </c>
      <c r="D10" s="141">
        <f t="shared" si="0"/>
        <v>100.725674570728</v>
      </c>
    </row>
    <row r="11" spans="1:4" ht="15.95" customHeight="1">
      <c r="A11" s="142" t="s">
        <v>354</v>
      </c>
      <c r="B11" s="18">
        <v>6621</v>
      </c>
      <c r="C11" s="18">
        <v>6528</v>
      </c>
      <c r="D11" s="143">
        <f t="shared" si="0"/>
        <v>98.595378341640199</v>
      </c>
    </row>
    <row r="12" spans="1:4" ht="15.95" customHeight="1">
      <c r="A12" s="142" t="s">
        <v>355</v>
      </c>
      <c r="B12" s="18">
        <v>65</v>
      </c>
      <c r="C12" s="18">
        <v>45</v>
      </c>
      <c r="D12" s="143">
        <f t="shared" si="0"/>
        <v>69.230769230769198</v>
      </c>
    </row>
    <row r="13" spans="1:4" ht="15.95" customHeight="1">
      <c r="A13" s="142" t="s">
        <v>356</v>
      </c>
      <c r="B13" s="18">
        <v>170</v>
      </c>
      <c r="C13" s="18">
        <v>148</v>
      </c>
      <c r="D13" s="143">
        <f t="shared" si="0"/>
        <v>87.058823529411796</v>
      </c>
    </row>
    <row r="14" spans="1:4" ht="15.95" customHeight="1">
      <c r="A14" s="142" t="s">
        <v>357</v>
      </c>
      <c r="B14" s="18">
        <v>50</v>
      </c>
      <c r="C14" s="18">
        <v>58</v>
      </c>
      <c r="D14" s="143">
        <f t="shared" si="0"/>
        <v>116</v>
      </c>
    </row>
    <row r="15" spans="1:4" ht="15.95" customHeight="1">
      <c r="A15" s="142" t="s">
        <v>358</v>
      </c>
      <c r="B15" s="18">
        <v>229</v>
      </c>
      <c r="C15" s="18">
        <v>438</v>
      </c>
      <c r="D15" s="143">
        <f t="shared" si="0"/>
        <v>191.26637554585199</v>
      </c>
    </row>
    <row r="16" spans="1:4" ht="15.95" customHeight="1">
      <c r="A16" s="142" t="s">
        <v>359</v>
      </c>
      <c r="B16" s="18">
        <v>274</v>
      </c>
      <c r="C16" s="18">
        <v>150</v>
      </c>
      <c r="D16" s="143">
        <f t="shared" si="0"/>
        <v>54.744525547445299</v>
      </c>
    </row>
    <row r="17" spans="1:4" ht="15.95" customHeight="1">
      <c r="A17" s="142" t="s">
        <v>360</v>
      </c>
      <c r="B17" s="18">
        <v>9</v>
      </c>
      <c r="C17" s="18">
        <v>11</v>
      </c>
      <c r="D17" s="143">
        <f t="shared" si="0"/>
        <v>122.222222222222</v>
      </c>
    </row>
    <row r="18" spans="1:4" ht="15.95" customHeight="1">
      <c r="A18" s="142" t="s">
        <v>361</v>
      </c>
      <c r="B18" s="18">
        <v>620</v>
      </c>
      <c r="C18" s="18">
        <v>513</v>
      </c>
      <c r="D18" s="143">
        <f t="shared" si="0"/>
        <v>82.741935483871003</v>
      </c>
    </row>
    <row r="19" spans="1:4" ht="15.95" customHeight="1">
      <c r="A19" s="142" t="s">
        <v>362</v>
      </c>
      <c r="B19" s="18">
        <v>289</v>
      </c>
      <c r="C19" s="18">
        <v>345</v>
      </c>
      <c r="D19" s="143">
        <f t="shared" si="0"/>
        <v>119.377162629758</v>
      </c>
    </row>
    <row r="20" spans="1:4" ht="15.95" customHeight="1">
      <c r="A20" s="142" t="s">
        <v>363</v>
      </c>
      <c r="B20" s="18">
        <v>1457</v>
      </c>
      <c r="C20" s="18">
        <v>1619</v>
      </c>
      <c r="D20" s="143">
        <f t="shared" si="0"/>
        <v>111.118737131091</v>
      </c>
    </row>
    <row r="21" spans="1:4" s="10" customFormat="1" ht="15.95" customHeight="1">
      <c r="A21" s="140" t="s">
        <v>261</v>
      </c>
      <c r="B21" s="17">
        <f>SUM(B22:B24)</f>
        <v>398</v>
      </c>
      <c r="C21" s="17">
        <f>SUM(C22:C24)</f>
        <v>313</v>
      </c>
      <c r="D21" s="141">
        <f t="shared" si="0"/>
        <v>78.643216080401999</v>
      </c>
    </row>
    <row r="22" spans="1:4" s="10" customFormat="1" ht="15.95" customHeight="1">
      <c r="A22" s="142" t="s">
        <v>364</v>
      </c>
      <c r="B22" s="18">
        <v>93</v>
      </c>
      <c r="C22" s="18">
        <v>17</v>
      </c>
      <c r="D22" s="141">
        <f t="shared" si="0"/>
        <v>18.279569892473098</v>
      </c>
    </row>
    <row r="23" spans="1:4" ht="15.95" customHeight="1">
      <c r="A23" s="142" t="s">
        <v>365</v>
      </c>
      <c r="B23" s="18">
        <v>215</v>
      </c>
      <c r="C23" s="18">
        <v>246</v>
      </c>
      <c r="D23" s="143">
        <f t="shared" si="0"/>
        <v>114.41860465116299</v>
      </c>
    </row>
    <row r="24" spans="1:4" ht="15.95" customHeight="1">
      <c r="A24" s="142" t="s">
        <v>366</v>
      </c>
      <c r="B24" s="18">
        <v>90</v>
      </c>
      <c r="C24" s="18">
        <v>50</v>
      </c>
      <c r="D24" s="143">
        <f t="shared" si="0"/>
        <v>55.5555555555556</v>
      </c>
    </row>
    <row r="25" spans="1:4" s="10" customFormat="1" ht="15.95" customHeight="1">
      <c r="A25" s="140" t="s">
        <v>367</v>
      </c>
      <c r="B25" s="17">
        <f>SUM(B26:B27)</f>
        <v>245839</v>
      </c>
      <c r="C25" s="17">
        <f>SUM(C26:C27)</f>
        <v>364915</v>
      </c>
      <c r="D25" s="141">
        <f t="shared" si="0"/>
        <v>148.43657841107401</v>
      </c>
    </row>
    <row r="26" spans="1:4" ht="15.95" customHeight="1">
      <c r="A26" s="142" t="s">
        <v>368</v>
      </c>
      <c r="B26" s="19">
        <f>236309-814</f>
        <v>235495</v>
      </c>
      <c r="C26" s="19">
        <v>350930</v>
      </c>
      <c r="D26" s="143">
        <f t="shared" si="0"/>
        <v>149.018025860422</v>
      </c>
    </row>
    <row r="27" spans="1:4" ht="15.95" customHeight="1">
      <c r="A27" s="142" t="s">
        <v>369</v>
      </c>
      <c r="B27" s="19">
        <v>10344</v>
      </c>
      <c r="C27" s="19">
        <v>13985</v>
      </c>
      <c r="D27" s="143">
        <f t="shared" si="0"/>
        <v>135.199149265275</v>
      </c>
    </row>
    <row r="28" spans="1:4" ht="15.95" customHeight="1">
      <c r="A28" s="140" t="s">
        <v>370</v>
      </c>
      <c r="B28" s="17">
        <f>SUM(B29:B29)</f>
        <v>630</v>
      </c>
      <c r="C28" s="17">
        <f>SUM(C29:C30)</f>
        <v>258</v>
      </c>
      <c r="D28" s="141">
        <f t="shared" si="0"/>
        <v>40.952380952380899</v>
      </c>
    </row>
    <row r="29" spans="1:4" s="11" customFormat="1" ht="15.95" customHeight="1">
      <c r="A29" s="142" t="s">
        <v>371</v>
      </c>
      <c r="B29" s="18">
        <v>630</v>
      </c>
      <c r="C29" s="18">
        <v>249</v>
      </c>
      <c r="D29" s="143">
        <f t="shared" si="0"/>
        <v>39.523809523809497</v>
      </c>
    </row>
    <row r="30" spans="1:4" ht="15.95" customHeight="1">
      <c r="A30" s="142" t="s">
        <v>372</v>
      </c>
      <c r="B30" s="18"/>
      <c r="C30" s="18">
        <v>9</v>
      </c>
      <c r="D30" s="143"/>
    </row>
    <row r="31" spans="1:4" ht="15.95" customHeight="1">
      <c r="A31" s="140" t="s">
        <v>373</v>
      </c>
      <c r="B31" s="17">
        <f>SUM(B32:B32)</f>
        <v>50</v>
      </c>
      <c r="C31" s="17">
        <f>SUM(C32:C32)</f>
        <v>30</v>
      </c>
      <c r="D31" s="141">
        <f>C31/B31*100</f>
        <v>60</v>
      </c>
    </row>
    <row r="32" spans="1:4" s="10" customFormat="1" ht="15.95" customHeight="1">
      <c r="A32" s="142" t="s">
        <v>374</v>
      </c>
      <c r="B32" s="19">
        <v>50</v>
      </c>
      <c r="C32" s="19">
        <v>30</v>
      </c>
      <c r="D32" s="141"/>
    </row>
    <row r="33" spans="1:4" s="10" customFormat="1" ht="15.95" customHeight="1">
      <c r="A33" s="140" t="s">
        <v>375</v>
      </c>
      <c r="B33" s="17">
        <f>SUM(B34:B35)</f>
        <v>6307</v>
      </c>
      <c r="C33" s="17">
        <f>SUM(C34:C35)</f>
        <v>23758</v>
      </c>
      <c r="D33" s="141">
        <f t="shared" ref="D33:D38" si="1">C33/B33*100</f>
        <v>376.69256381797999</v>
      </c>
    </row>
    <row r="34" spans="1:4" s="10" customFormat="1" ht="15.95" customHeight="1">
      <c r="A34" s="142" t="s">
        <v>376</v>
      </c>
      <c r="B34" s="18">
        <v>2744</v>
      </c>
      <c r="C34" s="18">
        <v>3065</v>
      </c>
      <c r="D34" s="143">
        <f t="shared" si="1"/>
        <v>111.698250728863</v>
      </c>
    </row>
    <row r="35" spans="1:4" ht="15.95" customHeight="1">
      <c r="A35" s="142" t="s">
        <v>377</v>
      </c>
      <c r="B35" s="18">
        <v>3563</v>
      </c>
      <c r="C35" s="18">
        <v>20693</v>
      </c>
      <c r="D35" s="143">
        <f t="shared" si="1"/>
        <v>580.77462812236899</v>
      </c>
    </row>
    <row r="36" spans="1:4" ht="15.95" customHeight="1">
      <c r="A36" s="140" t="s">
        <v>378</v>
      </c>
      <c r="B36" s="20">
        <f>SUM(B37:B37)</f>
        <v>41</v>
      </c>
      <c r="C36" s="20">
        <f>SUM(C37:C37)</f>
        <v>0</v>
      </c>
      <c r="D36" s="141">
        <f t="shared" si="1"/>
        <v>0</v>
      </c>
    </row>
    <row r="37" spans="1:4" s="11" customFormat="1" ht="15.95" customHeight="1">
      <c r="A37" s="142" t="s">
        <v>379</v>
      </c>
      <c r="B37" s="18">
        <v>41</v>
      </c>
      <c r="C37" s="18"/>
      <c r="D37" s="143">
        <f t="shared" si="1"/>
        <v>0</v>
      </c>
    </row>
    <row r="38" spans="1:4" ht="15.95" customHeight="1" thickBot="1">
      <c r="A38" s="144" t="s">
        <v>380</v>
      </c>
      <c r="B38" s="145">
        <f>SUM(B5,B10,B21,B25,B28,B31,B33,B36)</f>
        <v>330895</v>
      </c>
      <c r="C38" s="145">
        <f>SUM(C5,C10,C21,C25,C28,C31,C33,C36)</f>
        <v>479146</v>
      </c>
      <c r="D38" s="146">
        <f t="shared" si="1"/>
        <v>144.803034195137</v>
      </c>
    </row>
    <row r="39" spans="1:4" ht="15.95" customHeight="1"/>
  </sheetData>
  <mergeCells count="1">
    <mergeCell ref="A2:D2"/>
  </mergeCells>
  <phoneticPr fontId="16" type="noConversion"/>
  <printOptions horizontalCentered="1"/>
  <pageMargins left="0.51180555555555596" right="0.39305555555555599" top="0.62986111111111098" bottom="0.78680555555555598" header="0.31458333333333299" footer="0.23611111111111099"/>
  <pageSetup paperSize="9" firstPageNumber="39" orientation="portrait" useFirstPageNumber="1"/>
  <headerFooter alignWithMargins="0">
    <oddFooter>&amp;C39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activeCell="C7" sqref="C7"/>
    </sheetView>
  </sheetViews>
  <sheetFormatPr defaultRowHeight="14.25"/>
  <cols>
    <col min="1" max="1" width="52.375" style="74" customWidth="1"/>
    <col min="2" max="2" width="31.125" style="74" customWidth="1"/>
    <col min="3" max="16384" width="9" style="74"/>
  </cols>
  <sheetData>
    <row r="1" spans="1:2">
      <c r="A1" s="73" t="s">
        <v>548</v>
      </c>
    </row>
    <row r="2" spans="1:2" ht="20.25">
      <c r="A2" s="332" t="s">
        <v>607</v>
      </c>
      <c r="B2" s="332"/>
    </row>
    <row r="3" spans="1:2">
      <c r="A3" s="147"/>
      <c r="B3" s="148" t="s">
        <v>549</v>
      </c>
    </row>
    <row r="4" spans="1:2">
      <c r="A4" s="149" t="s">
        <v>550</v>
      </c>
      <c r="B4" s="150" t="s">
        <v>551</v>
      </c>
    </row>
    <row r="5" spans="1:2">
      <c r="A5" s="151" t="s">
        <v>552</v>
      </c>
      <c r="B5" s="152"/>
    </row>
    <row r="6" spans="1:2">
      <c r="A6" s="153" t="s">
        <v>553</v>
      </c>
      <c r="B6" s="152"/>
    </row>
    <row r="7" spans="1:2">
      <c r="A7" s="153" t="s">
        <v>554</v>
      </c>
      <c r="B7" s="152"/>
    </row>
    <row r="8" spans="1:2">
      <c r="A8" s="153" t="s">
        <v>555</v>
      </c>
      <c r="B8" s="152"/>
    </row>
    <row r="9" spans="1:2">
      <c r="A9" s="151" t="s">
        <v>556</v>
      </c>
      <c r="B9" s="152"/>
    </row>
    <row r="10" spans="1:2">
      <c r="A10" s="153" t="s">
        <v>557</v>
      </c>
      <c r="B10" s="152"/>
    </row>
    <row r="11" spans="1:2">
      <c r="A11" s="153" t="s">
        <v>558</v>
      </c>
      <c r="B11" s="152"/>
    </row>
    <row r="12" spans="1:2">
      <c r="A12" s="153" t="s">
        <v>559</v>
      </c>
      <c r="B12" s="152"/>
    </row>
    <row r="13" spans="1:2">
      <c r="A13" s="153" t="s">
        <v>560</v>
      </c>
      <c r="B13" s="152"/>
    </row>
    <row r="14" spans="1:2">
      <c r="A14" s="153" t="s">
        <v>561</v>
      </c>
      <c r="B14" s="152"/>
    </row>
    <row r="15" spans="1:2">
      <c r="A15" s="153" t="s">
        <v>562</v>
      </c>
      <c r="B15" s="152"/>
    </row>
    <row r="16" spans="1:2">
      <c r="A16" s="153" t="s">
        <v>563</v>
      </c>
      <c r="B16" s="152"/>
    </row>
    <row r="17" spans="1:2">
      <c r="A17" s="153" t="s">
        <v>564</v>
      </c>
      <c r="B17" s="152"/>
    </row>
    <row r="18" spans="1:2">
      <c r="A18" s="153" t="s">
        <v>565</v>
      </c>
      <c r="B18" s="152"/>
    </row>
    <row r="19" spans="1:2">
      <c r="A19" s="154" t="s">
        <v>566</v>
      </c>
      <c r="B19" s="152"/>
    </row>
    <row r="20" spans="1:2">
      <c r="A20" s="153" t="s">
        <v>567</v>
      </c>
      <c r="B20" s="152"/>
    </row>
    <row r="21" spans="1:2">
      <c r="A21" s="153" t="s">
        <v>568</v>
      </c>
      <c r="B21" s="152"/>
    </row>
    <row r="22" spans="1:2">
      <c r="A22" s="153" t="s">
        <v>569</v>
      </c>
      <c r="B22" s="152"/>
    </row>
    <row r="23" spans="1:2">
      <c r="A23" s="153" t="s">
        <v>570</v>
      </c>
      <c r="B23" s="152"/>
    </row>
    <row r="24" spans="1:2">
      <c r="A24" s="153" t="s">
        <v>571</v>
      </c>
      <c r="B24" s="152"/>
    </row>
    <row r="25" spans="1:2">
      <c r="A25" s="151" t="s">
        <v>572</v>
      </c>
      <c r="B25" s="152"/>
    </row>
    <row r="26" spans="1:2">
      <c r="A26" s="153" t="s">
        <v>573</v>
      </c>
      <c r="B26" s="152"/>
    </row>
    <row r="27" spans="1:2">
      <c r="A27" s="153" t="s">
        <v>574</v>
      </c>
      <c r="B27" s="152"/>
    </row>
    <row r="28" spans="1:2">
      <c r="A28" s="153" t="s">
        <v>575</v>
      </c>
      <c r="B28" s="152"/>
    </row>
    <row r="29" spans="1:2">
      <c r="A29" s="153" t="s">
        <v>574</v>
      </c>
      <c r="B29" s="152"/>
    </row>
    <row r="30" spans="1:2">
      <c r="A30" s="153" t="s">
        <v>576</v>
      </c>
      <c r="B30" s="152"/>
    </row>
    <row r="31" spans="1:2">
      <c r="A31" s="153" t="s">
        <v>574</v>
      </c>
      <c r="B31" s="152"/>
    </row>
    <row r="32" spans="1:2">
      <c r="A32" s="153" t="s">
        <v>577</v>
      </c>
      <c r="B32" s="152"/>
    </row>
    <row r="33" spans="1:2">
      <c r="A33" s="153" t="s">
        <v>574</v>
      </c>
      <c r="B33" s="152"/>
    </row>
    <row r="34" spans="1:2">
      <c r="A34" s="153" t="s">
        <v>578</v>
      </c>
      <c r="B34" s="152"/>
    </row>
    <row r="35" spans="1:2">
      <c r="A35" s="153" t="s">
        <v>574</v>
      </c>
      <c r="B35" s="152"/>
    </row>
    <row r="36" spans="1:2">
      <c r="A36" s="153" t="s">
        <v>579</v>
      </c>
      <c r="B36" s="152"/>
    </row>
    <row r="37" spans="1:2">
      <c r="A37" s="153" t="s">
        <v>574</v>
      </c>
      <c r="B37" s="152"/>
    </row>
    <row r="38" spans="1:2">
      <c r="A38" s="153" t="s">
        <v>580</v>
      </c>
      <c r="B38" s="152"/>
    </row>
    <row r="39" spans="1:2">
      <c r="A39" s="153" t="s">
        <v>574</v>
      </c>
      <c r="B39" s="152"/>
    </row>
    <row r="40" spans="1:2">
      <c r="A40" s="153" t="s">
        <v>581</v>
      </c>
      <c r="B40" s="152"/>
    </row>
    <row r="41" spans="1:2">
      <c r="A41" s="153" t="s">
        <v>574</v>
      </c>
      <c r="B41" s="152"/>
    </row>
    <row r="42" spans="1:2">
      <c r="A42" s="153" t="s">
        <v>582</v>
      </c>
      <c r="B42" s="152"/>
    </row>
    <row r="43" spans="1:2">
      <c r="A43" s="153" t="s">
        <v>574</v>
      </c>
      <c r="B43" s="152"/>
    </row>
    <row r="44" spans="1:2">
      <c r="A44" s="153" t="s">
        <v>583</v>
      </c>
      <c r="B44" s="152"/>
    </row>
    <row r="45" spans="1:2">
      <c r="A45" s="153" t="s">
        <v>574</v>
      </c>
      <c r="B45" s="152"/>
    </row>
    <row r="46" spans="1:2">
      <c r="A46" s="153" t="s">
        <v>584</v>
      </c>
      <c r="B46" s="152"/>
    </row>
    <row r="47" spans="1:2">
      <c r="A47" s="153" t="s">
        <v>585</v>
      </c>
      <c r="B47" s="152"/>
    </row>
    <row r="48" spans="1:2">
      <c r="A48" s="153" t="s">
        <v>586</v>
      </c>
      <c r="B48" s="152"/>
    </row>
    <row r="49" spans="1:2">
      <c r="A49" s="153" t="s">
        <v>585</v>
      </c>
      <c r="B49" s="152"/>
    </row>
    <row r="50" spans="1:2">
      <c r="A50" s="153" t="s">
        <v>587</v>
      </c>
      <c r="B50" s="152"/>
    </row>
    <row r="51" spans="1:2">
      <c r="A51" s="153" t="s">
        <v>585</v>
      </c>
      <c r="B51" s="152"/>
    </row>
    <row r="52" spans="1:2">
      <c r="A52" s="153" t="s">
        <v>588</v>
      </c>
      <c r="B52" s="152"/>
    </row>
    <row r="53" spans="1:2">
      <c r="A53" s="153" t="s">
        <v>585</v>
      </c>
      <c r="B53" s="152"/>
    </row>
    <row r="54" spans="1:2">
      <c r="A54" s="153" t="s">
        <v>589</v>
      </c>
      <c r="B54" s="152"/>
    </row>
    <row r="55" spans="1:2">
      <c r="A55" s="153" t="s">
        <v>585</v>
      </c>
      <c r="B55" s="152"/>
    </row>
    <row r="56" spans="1:2">
      <c r="A56" s="153" t="s">
        <v>590</v>
      </c>
      <c r="B56" s="152"/>
    </row>
    <row r="57" spans="1:2">
      <c r="A57" s="153" t="s">
        <v>585</v>
      </c>
      <c r="B57" s="152"/>
    </row>
    <row r="58" spans="1:2">
      <c r="A58" s="153" t="s">
        <v>591</v>
      </c>
      <c r="B58" s="152"/>
    </row>
    <row r="59" spans="1:2">
      <c r="A59" s="153" t="s">
        <v>585</v>
      </c>
      <c r="B59" s="152"/>
    </row>
    <row r="60" spans="1:2">
      <c r="A60" s="153" t="s">
        <v>592</v>
      </c>
      <c r="B60" s="152"/>
    </row>
    <row r="61" spans="1:2">
      <c r="A61" s="153" t="s">
        <v>574</v>
      </c>
      <c r="B61" s="152"/>
    </row>
    <row r="62" spans="1:2">
      <c r="A62" s="153" t="s">
        <v>593</v>
      </c>
      <c r="B62" s="152"/>
    </row>
    <row r="63" spans="1:2">
      <c r="A63" s="155" t="s">
        <v>594</v>
      </c>
      <c r="B63" s="155"/>
    </row>
    <row r="64" spans="1:2" ht="33.75" customHeight="1">
      <c r="A64" s="333" t="s">
        <v>595</v>
      </c>
      <c r="B64" s="333"/>
    </row>
  </sheetData>
  <mergeCells count="2">
    <mergeCell ref="A2:B2"/>
    <mergeCell ref="A64:B64"/>
  </mergeCells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D19" sqref="D19"/>
    </sheetView>
  </sheetViews>
  <sheetFormatPr defaultRowHeight="13.5"/>
  <cols>
    <col min="1" max="1" width="20.75" style="51" customWidth="1"/>
    <col min="2" max="2" width="14" style="51" customWidth="1"/>
    <col min="3" max="3" width="13.5" style="51" customWidth="1"/>
    <col min="4" max="4" width="16.375" style="51" bestFit="1" customWidth="1"/>
    <col min="5" max="5" width="17.625" style="51" customWidth="1"/>
    <col min="6" max="16384" width="9" style="51"/>
  </cols>
  <sheetData>
    <row r="1" spans="1:5" ht="14.25">
      <c r="A1" s="156" t="s">
        <v>596</v>
      </c>
      <c r="B1" s="156"/>
      <c r="C1" s="156"/>
      <c r="D1" s="156"/>
      <c r="E1" s="156"/>
    </row>
    <row r="2" spans="1:5" ht="20.25">
      <c r="A2" s="334" t="s">
        <v>609</v>
      </c>
      <c r="B2" s="334"/>
      <c r="C2" s="334"/>
      <c r="D2" s="334"/>
      <c r="E2" s="334"/>
    </row>
    <row r="3" spans="1:5" ht="14.25">
      <c r="A3" s="157"/>
      <c r="B3" s="157"/>
      <c r="C3" s="157"/>
      <c r="D3" s="157"/>
      <c r="E3" s="158" t="s">
        <v>0</v>
      </c>
    </row>
    <row r="4" spans="1:5" ht="24" customHeight="1">
      <c r="A4" s="159" t="s">
        <v>597</v>
      </c>
      <c r="B4" s="159" t="s">
        <v>598</v>
      </c>
      <c r="C4" s="159" t="s">
        <v>599</v>
      </c>
      <c r="D4" s="159" t="s">
        <v>600</v>
      </c>
      <c r="E4" s="159" t="s">
        <v>601</v>
      </c>
    </row>
    <row r="5" spans="1:5" ht="24" customHeight="1">
      <c r="A5" s="160" t="s">
        <v>602</v>
      </c>
      <c r="B5" s="160"/>
      <c r="C5" s="161"/>
      <c r="D5" s="161"/>
      <c r="E5" s="161"/>
    </row>
    <row r="6" spans="1:5" ht="24" customHeight="1">
      <c r="A6" s="160" t="s">
        <v>602</v>
      </c>
      <c r="B6" s="160"/>
      <c r="C6" s="161"/>
      <c r="D6" s="161"/>
      <c r="E6" s="161"/>
    </row>
    <row r="7" spans="1:5" ht="24" customHeight="1">
      <c r="A7" s="160" t="s">
        <v>602</v>
      </c>
      <c r="B7" s="160"/>
      <c r="C7" s="161"/>
      <c r="D7" s="161"/>
      <c r="E7" s="161"/>
    </row>
    <row r="8" spans="1:5" ht="24" customHeight="1">
      <c r="A8" s="160" t="s">
        <v>602</v>
      </c>
      <c r="B8" s="160"/>
      <c r="C8" s="161"/>
      <c r="D8" s="161"/>
      <c r="E8" s="161"/>
    </row>
    <row r="9" spans="1:5" ht="24" customHeight="1">
      <c r="A9" s="160" t="s">
        <v>602</v>
      </c>
      <c r="B9" s="160"/>
      <c r="C9" s="161"/>
      <c r="D9" s="161"/>
      <c r="E9" s="161"/>
    </row>
    <row r="10" spans="1:5" ht="24" customHeight="1">
      <c r="A10" s="160" t="s">
        <v>602</v>
      </c>
      <c r="B10" s="160"/>
      <c r="C10" s="161"/>
      <c r="D10" s="161"/>
      <c r="E10" s="161"/>
    </row>
    <row r="11" spans="1:5" ht="24" customHeight="1">
      <c r="A11" s="160" t="s">
        <v>602</v>
      </c>
      <c r="B11" s="160"/>
      <c r="C11" s="161"/>
      <c r="D11" s="161"/>
      <c r="E11" s="161"/>
    </row>
    <row r="12" spans="1:5" ht="24" customHeight="1">
      <c r="A12" s="160" t="s">
        <v>602</v>
      </c>
      <c r="B12" s="160"/>
      <c r="C12" s="161"/>
      <c r="D12" s="161"/>
      <c r="E12" s="161"/>
    </row>
    <row r="13" spans="1:5" ht="24" customHeight="1">
      <c r="A13" s="160" t="s">
        <v>602</v>
      </c>
      <c r="B13" s="160"/>
      <c r="C13" s="161"/>
      <c r="D13" s="161"/>
      <c r="E13" s="161"/>
    </row>
    <row r="14" spans="1:5" ht="24" customHeight="1">
      <c r="A14" s="160" t="s">
        <v>602</v>
      </c>
      <c r="B14" s="160"/>
      <c r="C14" s="161"/>
      <c r="D14" s="161"/>
      <c r="E14" s="161"/>
    </row>
    <row r="15" spans="1:5" ht="24" customHeight="1">
      <c r="A15" s="160" t="s">
        <v>603</v>
      </c>
      <c r="B15" s="160"/>
      <c r="C15" s="161"/>
      <c r="D15" s="161"/>
      <c r="E15" s="161"/>
    </row>
    <row r="16" spans="1:5" ht="24" customHeight="1">
      <c r="A16" s="159" t="s">
        <v>604</v>
      </c>
      <c r="B16" s="159"/>
      <c r="C16" s="162"/>
      <c r="D16" s="162"/>
      <c r="E16" s="162"/>
    </row>
    <row r="17" spans="1:5" ht="33" customHeight="1">
      <c r="A17" s="333" t="s">
        <v>605</v>
      </c>
      <c r="B17" s="333"/>
      <c r="C17" s="333"/>
      <c r="D17" s="333"/>
      <c r="E17" s="333"/>
    </row>
  </sheetData>
  <mergeCells count="2">
    <mergeCell ref="A2:E2"/>
    <mergeCell ref="A17:E17"/>
  </mergeCells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3</vt:i4>
      </vt:variant>
    </vt:vector>
  </HeadingPairs>
  <TitlesOfParts>
    <vt:vector size="31" baseType="lpstr">
      <vt:lpstr>封面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'1'!Print_Area</vt:lpstr>
      <vt:lpstr>'4'!Print_Titles</vt:lpstr>
      <vt:lpstr>'6'!Print_Titles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洪清流/洪清流</dc:creator>
  <cp:lastModifiedBy>微软用户</cp:lastModifiedBy>
  <cp:lastPrinted>2022-12-23T15:06:00Z</cp:lastPrinted>
  <dcterms:created xsi:type="dcterms:W3CDTF">2012-11-22T13:45:00Z</dcterms:created>
  <dcterms:modified xsi:type="dcterms:W3CDTF">2023-02-21T07:39:08Z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