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225" tabRatio="924" activeTab="5"/>
  </bookViews>
  <sheets>
    <sheet name="封面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  <sheet name="附表11" sheetId="12" r:id="rId12"/>
    <sheet name="附表12" sheetId="13" r:id="rId13"/>
    <sheet name="附表13" sheetId="14" r:id="rId14"/>
    <sheet name="附表14" sheetId="15" r:id="rId15"/>
    <sheet name="附表15" sheetId="16" r:id="rId16"/>
    <sheet name="附表16" sheetId="17" r:id="rId17"/>
    <sheet name="附表17" sheetId="18" r:id="rId18"/>
    <sheet name="附表18" sheetId="19" r:id="rId19"/>
    <sheet name="附表19" sheetId="20" r:id="rId20"/>
    <sheet name="附表20" sheetId="21" r:id="rId21"/>
    <sheet name="附表21" sheetId="22" r:id="rId22"/>
    <sheet name="附表22" sheetId="23" r:id="rId23"/>
    <sheet name="附表23" sheetId="24" r:id="rId24"/>
    <sheet name="附表24" sheetId="25" r:id="rId25"/>
    <sheet name="附表25" sheetId="26" r:id="rId26"/>
    <sheet name="附表26" sheetId="27" r:id="rId27"/>
  </sheets>
  <externalReferences>
    <externalReference r:id="rId30"/>
  </externalReferences>
  <definedNames>
    <definedName name="_xlnm.Print_Area" localSheetId="5">'附表5'!$A$1:$H$564</definedName>
    <definedName name="_xlnm.Print_Titles" localSheetId="11">'附表11'!$1:$6</definedName>
    <definedName name="_xlnm.Print_Titles" localSheetId="5">'附表5'!$1:$6</definedName>
    <definedName name="_xlnm.Print_Titles" localSheetId="7">'附表7'!$1:$4</definedName>
    <definedName name="_xlnm._FilterDatabase" localSheetId="5" hidden="1">'附表5'!$A$6:$I$564</definedName>
  </definedNames>
  <calcPr fullCalcOnLoad="1"/>
</workbook>
</file>

<file path=xl/sharedStrings.xml><?xml version="1.0" encoding="utf-8"?>
<sst xmlns="http://schemas.openxmlformats.org/spreadsheetml/2006/main" count="1455" uniqueCount="942">
  <si>
    <t>附件：</t>
  </si>
  <si>
    <t>2022年度政府决算收支表目录</t>
  </si>
  <si>
    <t>1、</t>
  </si>
  <si>
    <t>附表1：2022年度一般公共预算收入决算表</t>
  </si>
  <si>
    <t>2、</t>
  </si>
  <si>
    <t>附表2：2022年度一般公共预算支出决算表</t>
  </si>
  <si>
    <t>3、</t>
  </si>
  <si>
    <t>附表3：2022年度本级一般公共预算收入决算表</t>
  </si>
  <si>
    <t>4、</t>
  </si>
  <si>
    <t>附表4：2022年度本级一般公共预算支出决算表</t>
  </si>
  <si>
    <t>5、</t>
  </si>
  <si>
    <t>附表5：2022年度本级一般公共预算支出决算功能分类明细表</t>
  </si>
  <si>
    <t>6、</t>
  </si>
  <si>
    <t>附表6：2022年度本级一般公共预算支出经济分类决算表</t>
  </si>
  <si>
    <t>7、</t>
  </si>
  <si>
    <t>附表7：2022年度本级一般公共预算基本支出经济分类决算表</t>
  </si>
  <si>
    <t>8、</t>
  </si>
  <si>
    <t>附表8：2022年度本级一般公共预算对下税收返还和转移支付决算表</t>
  </si>
  <si>
    <t>9、</t>
  </si>
  <si>
    <t>附表9：2022年度本级一般公共预算“三公”经费支出决算情况表</t>
  </si>
  <si>
    <t>10、</t>
  </si>
  <si>
    <t>附表10：2022年度政府性基金预算收入决算表</t>
  </si>
  <si>
    <t>11、</t>
  </si>
  <si>
    <t>附表11：2022年度政府性基金预算支出决算表</t>
  </si>
  <si>
    <t>12、</t>
  </si>
  <si>
    <t>附表12：2022年度本级政府性基金预算收入决算表</t>
  </si>
  <si>
    <t>13、</t>
  </si>
  <si>
    <t>附表13：2022年度本级政府性基金预算支出决算表</t>
  </si>
  <si>
    <t>14、</t>
  </si>
  <si>
    <t>附表14：2022年度本级政府性基金对下转移支付决算表</t>
  </si>
  <si>
    <t>15、</t>
  </si>
  <si>
    <t>附表15：2022年度国有资本经营预算收入决算表</t>
  </si>
  <si>
    <t>16、</t>
  </si>
  <si>
    <t>附表16：2022年度国有资本经营预算支出决算表</t>
  </si>
  <si>
    <t>17、</t>
  </si>
  <si>
    <t>附表17：2022年度本级国有资本经营预算收入决算表</t>
  </si>
  <si>
    <t>18、</t>
  </si>
  <si>
    <t>附表18：2022年度本级国有资本经营预算支出决算表</t>
  </si>
  <si>
    <t>19、</t>
  </si>
  <si>
    <t>附表19：2022年度社会保险基金预算收入决算表</t>
  </si>
  <si>
    <t>20、</t>
  </si>
  <si>
    <t>附表20：2022年度社会保险基金预算支出决算表</t>
  </si>
  <si>
    <t>21、</t>
  </si>
  <si>
    <t>附表21：2022年度本级社会保险基金预算收入决算表</t>
  </si>
  <si>
    <t>22、</t>
  </si>
  <si>
    <t>附表22：2022年度本级社会保险基金预算支出决算表</t>
  </si>
  <si>
    <t>23、</t>
  </si>
  <si>
    <t>附表23：2022年度政府一般债务余额和限额情况表</t>
  </si>
  <si>
    <r>
      <t>2</t>
    </r>
    <r>
      <rPr>
        <sz val="12"/>
        <rFont val="宋体"/>
        <family val="0"/>
      </rPr>
      <t>4</t>
    </r>
    <r>
      <rPr>
        <sz val="12"/>
        <rFont val="宋体"/>
        <family val="0"/>
      </rPr>
      <t>、</t>
    </r>
  </si>
  <si>
    <t>附表24：2022年度本级政府一般债务余额和限额情况表</t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</si>
  <si>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、</t>
    </r>
  </si>
  <si>
    <t>附表25：2022年度政府专项债务余额和限额情况表</t>
  </si>
  <si>
    <r>
      <t>26</t>
    </r>
    <r>
      <rPr>
        <sz val="12"/>
        <rFont val="宋体"/>
        <family val="0"/>
      </rPr>
      <t>、</t>
    </r>
  </si>
  <si>
    <t>附表26：2022年度本级政府专项债务余额和限额情况表</t>
  </si>
  <si>
    <t>附表1：</t>
  </si>
  <si>
    <t>2022年一般公共预算收入决算表</t>
  </si>
  <si>
    <t>单位：万元</t>
  </si>
  <si>
    <t>项          目</t>
  </si>
  <si>
    <t>2021年   收入</t>
  </si>
  <si>
    <t>2022年收入</t>
  </si>
  <si>
    <t>预算数</t>
  </si>
  <si>
    <t>决算数</t>
  </si>
  <si>
    <t>完成年初预算数%</t>
  </si>
  <si>
    <t>完成预算%</t>
  </si>
  <si>
    <t>比增%</t>
  </si>
  <si>
    <t>一、一般公共预算收入</t>
  </si>
  <si>
    <t>1、税收收入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</si>
  <si>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</si>
  <si>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</si>
  <si>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</si>
  <si>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</si>
  <si>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</si>
  <si>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</si>
  <si>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</si>
  <si>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</si>
  <si>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</si>
  <si>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车船使用税</t>
  </si>
  <si>
    <t xml:space="preserve">       耕地占用税</t>
  </si>
  <si>
    <t xml:space="preserve">       契税</t>
  </si>
  <si>
    <t xml:space="preserve">   环保税</t>
  </si>
  <si>
    <t xml:space="preserve">     其他税收收入</t>
  </si>
  <si>
    <t>2、非税收入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</si>
  <si>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</si>
  <si>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</si>
  <si>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</si>
  <si>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其他收入</t>
  </si>
  <si>
    <t>二、中央财政收入</t>
  </si>
  <si>
    <t>1、增值税</t>
  </si>
  <si>
    <t>2、消费税</t>
  </si>
  <si>
    <t>3、企业所得税60%</t>
  </si>
  <si>
    <t>4、个人所得税60%</t>
  </si>
  <si>
    <t>5、车辆购置税</t>
  </si>
  <si>
    <t>三、一般公共预算总收入</t>
  </si>
  <si>
    <t>1、税务局</t>
  </si>
  <si>
    <t>2、财政局</t>
  </si>
  <si>
    <t>3、退税（留抵退税及成品油价改划出）</t>
  </si>
  <si>
    <t>四、总收入中税性比重%</t>
  </si>
  <si>
    <t xml:space="preserve">   一般公共预算收入中税性比重%</t>
  </si>
  <si>
    <t>二、上级补助收入</t>
  </si>
  <si>
    <t xml:space="preserve">  返还性收入</t>
  </si>
  <si>
    <t xml:space="preserve">  一般性转移支付收入</t>
  </si>
  <si>
    <t xml:space="preserve">  专项转移支付收入</t>
  </si>
  <si>
    <t>三、上年结余</t>
  </si>
  <si>
    <t>四、调入资金</t>
  </si>
  <si>
    <t>五、地方政府一般债券转贷收入</t>
  </si>
  <si>
    <r>
      <t>六、</t>
    </r>
    <r>
      <rPr>
        <b/>
        <sz val="10"/>
        <rFont val="黑体"/>
        <family val="3"/>
      </rPr>
      <t>地方政府向国际组织借款转贷收入</t>
    </r>
  </si>
  <si>
    <t>七、调入预算稳定调节基金</t>
  </si>
  <si>
    <t>收入合计</t>
  </si>
  <si>
    <r>
      <t>备注：</t>
    </r>
    <r>
      <rPr>
        <sz val="12"/>
        <rFont val="宋体"/>
        <family val="0"/>
      </rPr>
      <t>1.其他税收收入为清缴以前年度营业税。2.还原增值税留抵退税后，一般公共预算总收入增长2.7%，一般公共预算收入增长19.6%。</t>
    </r>
  </si>
  <si>
    <t>附表2：</t>
  </si>
  <si>
    <t>2022年一般公共预算支出决算表</t>
  </si>
  <si>
    <t>支出科目</t>
  </si>
  <si>
    <t>2021年支出</t>
  </si>
  <si>
    <t xml:space="preserve">2022年支出 </t>
  </si>
  <si>
    <t>备注</t>
  </si>
  <si>
    <t>总支出</t>
  </si>
  <si>
    <t>其中：本级</t>
  </si>
  <si>
    <t>其中:本级</t>
  </si>
  <si>
    <t>实绩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</si>
  <si>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</si>
  <si>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</si>
  <si>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</si>
  <si>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</si>
  <si>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</si>
  <si>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</si>
  <si>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</si>
  <si>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</si>
  <si>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</si>
  <si>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</si>
  <si>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</si>
  <si>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</si>
  <si>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</si>
  <si>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</si>
  <si>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</si>
  <si>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</si>
  <si>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</si>
  <si>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</si>
  <si>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</si>
  <si>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</si>
  <si>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</si>
  <si>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二十二、债务发行费用支出</t>
  </si>
  <si>
    <t>一般公共预算支出合计</t>
  </si>
  <si>
    <t>上解上级支出</t>
  </si>
  <si>
    <t>地方政府一般债务还本支出</t>
  </si>
  <si>
    <t>补充预算稳定调节基金</t>
  </si>
  <si>
    <t>援助其他地区支出</t>
  </si>
  <si>
    <t>年终结余</t>
  </si>
  <si>
    <t>支出合计</t>
  </si>
  <si>
    <t>附表3：</t>
  </si>
  <si>
    <t>2022年度本级一般公共预算收入决算表</t>
  </si>
  <si>
    <r>
      <t>备注：</t>
    </r>
    <r>
      <rPr>
        <sz val="12"/>
        <rFont val="宋体"/>
        <family val="0"/>
      </rPr>
      <t>本县所辖乡镇作为一级预算部门管理，未单独编制政府预算，为此未区分本级与全辖，本表与附表2数据一致。</t>
    </r>
  </si>
  <si>
    <t>附表4：</t>
  </si>
  <si>
    <t>2022年度本级一般公共预算支出决算表</t>
  </si>
  <si>
    <r>
      <t>备注：</t>
    </r>
    <r>
      <rPr>
        <sz val="11"/>
        <rFont val="宋体"/>
        <family val="0"/>
      </rPr>
      <t>本县所辖乡镇作为一级预算部门管理，未单独编制政府预算，为此未区分本级与全辖，本表与附表2数据一致。</t>
    </r>
  </si>
  <si>
    <t>附表5：</t>
  </si>
  <si>
    <t>2022年度本级一般公共预算支出决算功能分类明细表</t>
  </si>
  <si>
    <t xml:space="preserve">2021年支出 </t>
  </si>
  <si>
    <t>主要是规范津补贴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</si>
  <si>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</si>
  <si>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</si>
  <si>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</si>
  <si>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</si>
  <si>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人大代表履职能力提升</t>
  </si>
  <si>
    <t xml:space="preserve">    代表工作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</si>
  <si>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</si>
  <si>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</si>
  <si>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</si>
  <si>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</si>
  <si>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</si>
  <si>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政府办公厅(室)及相关机构事务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</si>
  <si>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</si>
  <si>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</si>
  <si>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</si>
  <si>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</si>
  <si>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</si>
  <si>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</si>
  <si>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</si>
  <si>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</si>
  <si>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</si>
  <si>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财政事务</t>
  </si>
  <si>
    <t xml:space="preserve">    财政国库业务</t>
  </si>
  <si>
    <t xml:space="preserve">    信息化建设</t>
  </si>
  <si>
    <t xml:space="preserve">    其他财政事务支出</t>
  </si>
  <si>
    <t xml:space="preserve">  税收事务</t>
  </si>
  <si>
    <t xml:space="preserve">    协税护税</t>
  </si>
  <si>
    <t xml:space="preserve">  审计事务</t>
  </si>
  <si>
    <t xml:space="preserve">    审计业务</t>
  </si>
  <si>
    <t xml:space="preserve">    其他审计事务支出</t>
  </si>
  <si>
    <t xml:space="preserve">  纪检监察事务</t>
  </si>
  <si>
    <t xml:space="preserve">  商贸事务</t>
  </si>
  <si>
    <t xml:space="preserve">   其他商贸事务支出</t>
  </si>
  <si>
    <t xml:space="preserve">  知识产权事务</t>
  </si>
  <si>
    <t xml:space="preserve">    其他知识产权事务支出</t>
  </si>
  <si>
    <t xml:space="preserve">  民族事务</t>
  </si>
  <si>
    <t xml:space="preserve">    民族工作专项</t>
  </si>
  <si>
    <t xml:space="preserve">  港澳台事务</t>
  </si>
  <si>
    <t xml:space="preserve">    台湾事务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</si>
  <si>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</si>
  <si>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</si>
  <si>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</si>
  <si>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</si>
  <si>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</si>
  <si>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</si>
  <si>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</si>
  <si>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</si>
  <si>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</si>
  <si>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</si>
  <si>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</si>
  <si>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</si>
  <si>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</si>
  <si>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</si>
  <si>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</si>
  <si>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</si>
  <si>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市场监督管理事务</t>
  </si>
  <si>
    <t xml:space="preserve">    市场主体管理</t>
  </si>
  <si>
    <t xml:space="preserve">    质量基础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</si>
  <si>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</si>
  <si>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</si>
  <si>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</si>
  <si>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</si>
  <si>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其他一般公共服务支出(项)</t>
  </si>
  <si>
    <t xml:space="preserve">  军费</t>
  </si>
  <si>
    <t xml:space="preserve">    预备役部队</t>
  </si>
  <si>
    <t xml:space="preserve">  国防动员</t>
  </si>
  <si>
    <t xml:space="preserve">    兵役征集</t>
  </si>
  <si>
    <t xml:space="preserve">    国防教育</t>
  </si>
  <si>
    <t xml:space="preserve">    民兵</t>
  </si>
  <si>
    <t xml:space="preserve">    边海防</t>
  </si>
  <si>
    <t xml:space="preserve">    其他国防动员支出</t>
  </si>
  <si>
    <t xml:space="preserve">  武装警察部队（款）</t>
  </si>
  <si>
    <t xml:space="preserve">    武装警察部队（项）</t>
  </si>
  <si>
    <t xml:space="preserve">  公安</t>
  </si>
  <si>
    <t xml:space="preserve">    执法办案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</si>
  <si>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</si>
  <si>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</si>
  <si>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</si>
  <si>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</si>
  <si>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案件审判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</si>
  <si>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</si>
  <si>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</si>
  <si>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</si>
  <si>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</si>
  <si>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</si>
  <si>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</si>
  <si>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</si>
  <si>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其他司法支出</t>
  </si>
  <si>
    <t xml:space="preserve">  监狱</t>
  </si>
  <si>
    <t xml:space="preserve">    狱政设施建设</t>
  </si>
  <si>
    <t xml:space="preserve">  其他公共安全支出（款）</t>
  </si>
  <si>
    <t xml:space="preserve">   其他公共安全支出（项）</t>
  </si>
  <si>
    <t>主要是规范津补贴。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</si>
  <si>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</si>
  <si>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</si>
  <si>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</si>
  <si>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</si>
  <si>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</si>
  <si>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</si>
  <si>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</si>
  <si>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</si>
  <si>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</si>
  <si>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</si>
  <si>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</si>
  <si>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</si>
  <si>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</si>
  <si>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</si>
  <si>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</si>
  <si>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</si>
  <si>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</si>
  <si>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</si>
  <si>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</si>
  <si>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</si>
  <si>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</si>
  <si>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</si>
  <si>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</si>
  <si>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主要是知识产权补助及上级企业研发经费补助有所减少。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</si>
  <si>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</si>
  <si>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</si>
  <si>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</si>
  <si>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机构运行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</si>
  <si>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</si>
  <si>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</si>
  <si>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</si>
  <si>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</si>
  <si>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</si>
  <si>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</si>
  <si>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</si>
  <si>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</si>
  <si>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其他科学技术支出(项)</t>
  </si>
  <si>
    <t xml:space="preserve">  文化和旅游</t>
  </si>
  <si>
    <t xml:space="preserve">    图书馆</t>
  </si>
  <si>
    <t xml:space="preserve">    文化展示及纪念机构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</si>
  <si>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</si>
  <si>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</si>
  <si>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</si>
  <si>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</si>
  <si>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</si>
  <si>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</si>
  <si>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</si>
  <si>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</si>
  <si>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</si>
  <si>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</si>
  <si>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</si>
  <si>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</si>
  <si>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</si>
  <si>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</si>
  <si>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</si>
  <si>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</si>
  <si>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</si>
  <si>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</si>
  <si>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广播电视</t>
  </si>
  <si>
    <t xml:space="preserve">    广播电视事务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</si>
  <si>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</si>
  <si>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</si>
  <si>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</si>
  <si>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</si>
  <si>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</si>
  <si>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主要是2022年发放退休人员生活补贴。</t>
  </si>
  <si>
    <t xml:space="preserve">  人力资源和社会保障管理事务</t>
  </si>
  <si>
    <t xml:space="preserve">    社会保险业务管理事务</t>
  </si>
  <si>
    <t xml:space="preserve">    社会保险经办机构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</si>
  <si>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</si>
  <si>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</si>
  <si>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</si>
  <si>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</si>
  <si>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</si>
  <si>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</si>
  <si>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</si>
  <si>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</si>
  <si>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</si>
  <si>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</si>
  <si>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</si>
  <si>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</si>
  <si>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</si>
  <si>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</si>
  <si>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其他行政事业单位离退休支出</t>
  </si>
  <si>
    <t xml:space="preserve">  就业补助</t>
  </si>
  <si>
    <t xml:space="preserve">    就业创业服务补贴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</si>
  <si>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</si>
  <si>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</si>
  <si>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</si>
  <si>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</si>
  <si>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优抚事业单位支出</t>
  </si>
  <si>
    <t xml:space="preserve">    义务兵优待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</si>
  <si>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</si>
  <si>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</si>
  <si>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</si>
  <si>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</si>
  <si>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</si>
  <si>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</si>
  <si>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</si>
  <si>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</si>
  <si>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</si>
  <si>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</si>
  <si>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</si>
  <si>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</si>
  <si>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</si>
  <si>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</si>
  <si>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</si>
  <si>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</si>
  <si>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</si>
  <si>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</si>
  <si>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</si>
  <si>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</si>
  <si>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</si>
  <si>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</si>
  <si>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</si>
  <si>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</si>
  <si>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</si>
  <si>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</si>
  <si>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</si>
  <si>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</si>
  <si>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</si>
  <si>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</si>
  <si>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</si>
  <si>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</si>
  <si>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</si>
  <si>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</si>
  <si>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</si>
  <si>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 财政对其他基本养老保险基金的补助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</si>
  <si>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</si>
  <si>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</si>
  <si>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</si>
  <si>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</si>
  <si>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</si>
  <si>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</si>
  <si>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</si>
  <si>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</si>
  <si>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</si>
  <si>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</si>
  <si>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精神病医院</t>
  </si>
  <si>
    <t xml:space="preserve">    妇幼保健医院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</si>
  <si>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</si>
  <si>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</si>
  <si>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</si>
  <si>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</si>
  <si>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</si>
  <si>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</si>
  <si>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</si>
  <si>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</si>
  <si>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</si>
  <si>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</si>
  <si>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</si>
  <si>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</si>
  <si>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</si>
  <si>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</si>
  <si>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</si>
  <si>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</si>
  <si>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</si>
  <si>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</si>
  <si>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</si>
  <si>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</si>
  <si>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</si>
  <si>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</si>
  <si>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</si>
  <si>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</si>
  <si>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</si>
  <si>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</si>
  <si>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</si>
  <si>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</si>
  <si>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</si>
  <si>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其他医疗保障管理事务支出</t>
  </si>
  <si>
    <t xml:space="preserve">  老龄卫生健康事务（款）</t>
  </si>
  <si>
    <t xml:space="preserve">    老龄卫生健康事务（项）</t>
  </si>
  <si>
    <t xml:space="preserve">  其他卫生健康支出(款)</t>
  </si>
  <si>
    <t xml:space="preserve">    其他卫生健康支出(项)</t>
  </si>
  <si>
    <t>主要是省级“以奖促治”、水环境综合治理、农村生活污水、循环经济等补助减少4300万元。</t>
  </si>
  <si>
    <t xml:space="preserve">  环境保护管理事务</t>
  </si>
  <si>
    <t xml:space="preserve">    其他环境保护管理事务支出</t>
  </si>
  <si>
    <t xml:space="preserve">  污染防治</t>
  </si>
  <si>
    <t xml:space="preserve">    大气</t>
  </si>
  <si>
    <t xml:space="preserve">    水体</t>
  </si>
  <si>
    <t xml:space="preserve">  自然生态保护</t>
  </si>
  <si>
    <t xml:space="preserve">    农村环境保护</t>
  </si>
  <si>
    <t xml:space="preserve">    其他自然生态保护支出</t>
  </si>
  <si>
    <t xml:space="preserve">  天然林保护</t>
  </si>
  <si>
    <t xml:space="preserve">    停伐补助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</si>
  <si>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</si>
  <si>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</si>
  <si>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</si>
  <si>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</si>
  <si>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  清洁生产专项支出</t>
  </si>
  <si>
    <t xml:space="preserve">  循环经济（款）</t>
  </si>
  <si>
    <t xml:space="preserve">    循环经济（项）</t>
  </si>
  <si>
    <t xml:space="preserve">   能源管理事务</t>
  </si>
  <si>
    <t xml:space="preserve">     能源科技装备</t>
  </si>
  <si>
    <t xml:space="preserve">  其他节能环保支出（款）</t>
  </si>
  <si>
    <t xml:space="preserve">    其他节能环保支出（项）</t>
  </si>
  <si>
    <t>主要是增加乡镇财政体制补助、小城镇综合改革试点镇体制补助资金及规范津补贴。</t>
  </si>
  <si>
    <t xml:space="preserve">  城乡社区管理事务</t>
  </si>
  <si>
    <t xml:space="preserve">    城管执法</t>
  </si>
  <si>
    <t xml:space="preserve">    市政公用行业市场监管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</si>
  <si>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</si>
  <si>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</si>
  <si>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</si>
  <si>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</si>
  <si>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</si>
  <si>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</si>
  <si>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</si>
  <si>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</si>
  <si>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>部分项目及人员支出改列渠道。</t>
  </si>
  <si>
    <t xml:space="preserve">  农业农村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</si>
  <si>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</si>
  <si>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</si>
  <si>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</si>
  <si>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</si>
  <si>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</si>
  <si>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行业业务管理</t>
  </si>
  <si>
    <t xml:space="preserve">    防灾救灾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</si>
  <si>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</si>
  <si>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</si>
  <si>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</si>
  <si>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</si>
  <si>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</si>
  <si>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</si>
  <si>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渔业建设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</si>
  <si>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</si>
  <si>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</si>
  <si>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</si>
  <si>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</si>
  <si>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</si>
  <si>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</si>
  <si>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</si>
  <si>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</si>
  <si>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</si>
  <si>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</si>
  <si>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执法与监督</t>
  </si>
  <si>
    <t xml:space="preserve">    产业化管理</t>
  </si>
  <si>
    <t xml:space="preserve">    林业草原防灾减灾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</si>
  <si>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</si>
  <si>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</si>
  <si>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</si>
  <si>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</si>
  <si>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</si>
  <si>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</si>
  <si>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</si>
  <si>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</si>
  <si>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</si>
  <si>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防汛</t>
  </si>
  <si>
    <t xml:space="preserve">    抗旱</t>
  </si>
  <si>
    <t xml:space="preserve">    农村水利</t>
  </si>
  <si>
    <t xml:space="preserve">    江河湖库水系综合整治</t>
  </si>
  <si>
    <t xml:space="preserve">    大中型水库移民后期扶持专项支出</t>
  </si>
  <si>
    <t xml:space="preserve">    农村人畜饮水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</si>
  <si>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</si>
  <si>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</si>
  <si>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</si>
  <si>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</si>
  <si>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</si>
  <si>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</si>
  <si>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</si>
  <si>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对村民委员会和村党支部的补助</t>
  </si>
  <si>
    <t xml:space="preserve">    对村集体经济组织的补助</t>
  </si>
  <si>
    <t xml:space="preserve">    其他农村综合改革支出</t>
  </si>
  <si>
    <t xml:space="preserve">  普惠金融发展支出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</si>
  <si>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</si>
  <si>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</si>
  <si>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</si>
  <si>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其他农林水支出(款)</t>
  </si>
  <si>
    <t xml:space="preserve">    其他农林水支出(项)</t>
  </si>
  <si>
    <t>主要是较2021年新增一般债券支出减少11350万元。</t>
  </si>
  <si>
    <t xml:space="preserve">  公路水路运输</t>
  </si>
  <si>
    <t xml:space="preserve">    公路建设</t>
  </si>
  <si>
    <t xml:space="preserve">    公路养护</t>
  </si>
  <si>
    <t xml:space="preserve">    公路和运输安全</t>
  </si>
  <si>
    <t xml:space="preserve">    其他公路水路运输支出</t>
  </si>
  <si>
    <t xml:space="preserve">  车辆购置税支出</t>
  </si>
  <si>
    <t xml:space="preserve">    车辆购置税用于公路等基础设施建设支出</t>
  </si>
  <si>
    <t xml:space="preserve">    车辆购置税用于其他支出</t>
  </si>
  <si>
    <t xml:space="preserve">  其他交通运输支出(款)</t>
  </si>
  <si>
    <t xml:space="preserve">    公共交通运营补助</t>
  </si>
  <si>
    <t xml:space="preserve">    其他交通运输支出(项)</t>
  </si>
  <si>
    <t>主要是本级中小企业产业发展专项较2021年减少56200万元。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</si>
  <si>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</si>
  <si>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</si>
  <si>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</si>
  <si>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</si>
  <si>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技术改造支出</t>
  </si>
  <si>
    <t xml:space="preserve">    其他资源勘探信息等支出(项)</t>
  </si>
  <si>
    <t xml:space="preserve">  商业流通事务</t>
  </si>
  <si>
    <t xml:space="preserve">    其他商业流通事务支出</t>
  </si>
  <si>
    <t xml:space="preserve">  涉外发展服务支出</t>
  </si>
  <si>
    <t xml:space="preserve">    其他涉外发展服务支出</t>
  </si>
  <si>
    <t xml:space="preserve">  其他商业服务业等支出（款）</t>
  </si>
  <si>
    <t xml:space="preserve">    服务业基础设施建设</t>
  </si>
  <si>
    <t xml:space="preserve">    其他商业服务业等支出</t>
  </si>
  <si>
    <t xml:space="preserve">  金融发展支出</t>
  </si>
  <si>
    <t xml:space="preserve">    其他金融发展支出</t>
  </si>
  <si>
    <t xml:space="preserve">  其他金融支出(款)</t>
  </si>
  <si>
    <t xml:space="preserve">    其他金融支出(项)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</si>
  <si>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</si>
  <si>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</si>
  <si>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</si>
  <si>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</si>
  <si>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自然资源调查与确权登记</t>
  </si>
  <si>
    <t xml:space="preserve">    海域与海岛管理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</si>
  <si>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</si>
  <si>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</si>
  <si>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</si>
  <si>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</si>
  <si>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</si>
  <si>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</si>
  <si>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气象服务</t>
  </si>
  <si>
    <t xml:space="preserve">    气象装备保障维护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</si>
  <si>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</si>
  <si>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</si>
  <si>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</si>
  <si>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</si>
  <si>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</si>
  <si>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</si>
  <si>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>主要是本级粮食风险金较去年新增500万元。</t>
  </si>
  <si>
    <t xml:space="preserve">  粮油物资事务</t>
  </si>
  <si>
    <t xml:space="preserve">    粮食风险基金</t>
  </si>
  <si>
    <t xml:space="preserve">    其他粮油物资事务支出</t>
  </si>
  <si>
    <t xml:space="preserve">  粮油储备</t>
  </si>
  <si>
    <t xml:space="preserve">    其他粮油储备支出</t>
  </si>
  <si>
    <t xml:space="preserve">  重要商品储备</t>
  </si>
  <si>
    <t xml:space="preserve">    应急物资储备</t>
  </si>
  <si>
    <t>主要是部分专项减少及规范津补贴</t>
  </si>
  <si>
    <t xml:space="preserve">  应急管理事务</t>
  </si>
  <si>
    <t xml:space="preserve">    灾害风险防治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</si>
  <si>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</si>
  <si>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</si>
  <si>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</si>
  <si>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</si>
  <si>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</si>
  <si>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</si>
  <si>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森林消防事务</t>
  </si>
  <si>
    <t xml:space="preserve">    森林消防应急救援</t>
  </si>
  <si>
    <t xml:space="preserve">  地震事务</t>
  </si>
  <si>
    <t xml:space="preserve">    地震灾害预防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</si>
  <si>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</si>
  <si>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</si>
  <si>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</si>
  <si>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</si>
  <si>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</si>
  <si>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</si>
  <si>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>二十、其他支出(类)</t>
  </si>
  <si>
    <t>两江流域补偿金及保育教育费等支出</t>
  </si>
  <si>
    <t xml:space="preserve">  其他支出(款)</t>
  </si>
  <si>
    <t xml:space="preserve">    其他支出(项)</t>
  </si>
  <si>
    <t xml:space="preserve">  地方政府一般债务付息支出</t>
  </si>
  <si>
    <t xml:space="preserve">     地方政府一般债券付息支出</t>
  </si>
  <si>
    <t xml:space="preserve">     地方政府向国际组织借款付息支出</t>
  </si>
  <si>
    <t xml:space="preserve">  地方政府一般债务发行费用支出</t>
  </si>
  <si>
    <t>一般公共预算支出</t>
  </si>
  <si>
    <t>附表6：</t>
  </si>
  <si>
    <t>2022年一般公共预算支出经济分类决算表</t>
  </si>
  <si>
    <t>一、机关工资福利支出</t>
  </si>
  <si>
    <t>二、机关商品和服务支出</t>
  </si>
  <si>
    <t>三、机关资本性支出(一)</t>
  </si>
  <si>
    <t>四、机关资本性支出(二)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</si>
  <si>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</si>
  <si>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</si>
  <si>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</si>
  <si>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</si>
  <si>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</si>
  <si>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</si>
  <si>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</si>
  <si>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十二、其他支出</t>
  </si>
  <si>
    <t>附表7：</t>
  </si>
  <si>
    <t>2022年一般公共预算基本支出经济分类决算表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</si>
  <si>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工资奖金津补贴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</si>
  <si>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社会保障缴费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</si>
  <si>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住房公积金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</si>
  <si>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其他工资福利支出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</si>
  <si>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办公经费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</si>
  <si>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会议费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</si>
  <si>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培训费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</si>
  <si>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专用材料购置费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</si>
  <si>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委托业务费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</si>
  <si>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公务接待费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</si>
  <si>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因公出国(境)费用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</si>
  <si>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公务用车运行维护费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</si>
  <si>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维修(护)费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</si>
  <si>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其他商品和服务支出</t>
    </r>
  </si>
  <si>
    <t xml:space="preserve">    公务用车购置</t>
  </si>
  <si>
    <t xml:space="preserve">    设备购置</t>
  </si>
  <si>
    <t xml:space="preserve">    其他资本性支出</t>
  </si>
  <si>
    <t>四、对事业单位经常性补助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</si>
  <si>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工资福利支出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</si>
  <si>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商品和服务支出</t>
    </r>
  </si>
  <si>
    <t>五、对事业单位资本性补助</t>
  </si>
  <si>
    <t xml:space="preserve">    资本性支出(一)</t>
  </si>
  <si>
    <t>六、对企业补助</t>
  </si>
  <si>
    <t xml:space="preserve">    费用补贴</t>
  </si>
  <si>
    <t xml:space="preserve">    其他对企业补贴</t>
  </si>
  <si>
    <t>七、对个人和家庭的补助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</si>
  <si>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社会福利和救助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</si>
  <si>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助学金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</si>
  <si>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离退休费</t>
    </r>
  </si>
  <si>
    <t xml:space="preserve">    其他对个人和家庭补助</t>
  </si>
  <si>
    <t>八、其他支出</t>
  </si>
  <si>
    <t xml:space="preserve">    其他支出</t>
  </si>
  <si>
    <t>一般公共预算基本支出合计</t>
  </si>
  <si>
    <t>附表8：</t>
  </si>
  <si>
    <t>2022年度本级一般公共预算对下税收返还和转移支付决算表</t>
  </si>
  <si>
    <t>项  目</t>
  </si>
  <si>
    <t>小计</t>
  </si>
  <si>
    <t>××地区</t>
  </si>
  <si>
    <t>………</t>
  </si>
  <si>
    <t>一、返还性支出</t>
  </si>
  <si>
    <t>1.所得税基数返还支出</t>
  </si>
  <si>
    <t>2.成品油税费改革税收返还支出</t>
  </si>
  <si>
    <t>3.其他税收返还支出</t>
  </si>
  <si>
    <t>二、一般性转移支付</t>
  </si>
  <si>
    <t>1.体制补助支出</t>
  </si>
  <si>
    <t>2.均衡性转移支付支出</t>
  </si>
  <si>
    <t>3.县级基本财力保障机制奖补资金支出</t>
  </si>
  <si>
    <t>4.结算补助支出</t>
  </si>
  <si>
    <t>5.资源枯竭型城市转移支付补助支出</t>
  </si>
  <si>
    <t>6.企事业单位划转补助支出</t>
  </si>
  <si>
    <t>7.产粮（油）大县奖励资金支出</t>
  </si>
  <si>
    <t>8.重点生态功能区转移支付支出</t>
  </si>
  <si>
    <t>9.革命老区转移支付支出</t>
  </si>
  <si>
    <t>10.民族地区转移支付支出</t>
  </si>
  <si>
    <t>11.边境地区转移支付支出</t>
  </si>
  <si>
    <t>12.贫困地区转移支付支出</t>
  </si>
  <si>
    <t>13.公共安全共同财政事权转移支付支出</t>
  </si>
  <si>
    <t>14.教育共同财政事权转移支付支出</t>
  </si>
  <si>
    <t>15.文化旅游体育与传媒共同财政事权转移支付支出</t>
  </si>
  <si>
    <t>16.社会保障和就业共同财政事权转移支付支出</t>
  </si>
  <si>
    <t>17.医疗卫生共同财政事权转移支付支出</t>
  </si>
  <si>
    <t>18.节能环保共同财政事权转移支付支出</t>
  </si>
  <si>
    <t>19.农林水共同财政事权转移支付支出</t>
  </si>
  <si>
    <t>20.交通运输共同财政事权转移支付支出</t>
  </si>
  <si>
    <t>21.自然资源海洋气象等共同财政事权转移支付支出</t>
  </si>
  <si>
    <t>22.住房保障共同财政事权转移支付支出</t>
  </si>
  <si>
    <t>23.其他一般性转移支付支出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</si>
  <si>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</si>
  <si>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</si>
  <si>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</si>
  <si>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</si>
  <si>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</si>
  <si>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</si>
  <si>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</si>
  <si>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</si>
  <si>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8.卫生健康支出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</si>
  <si>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</si>
  <si>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</si>
  <si>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</si>
  <si>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</si>
  <si>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</si>
  <si>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</si>
  <si>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15.金融支出</t>
  </si>
  <si>
    <t>16.自然资源海洋气象等支出</t>
  </si>
  <si>
    <t>17.住房保障支出</t>
  </si>
  <si>
    <t>18.粮油物资储备支出</t>
  </si>
  <si>
    <t>19.灾害防治及应急管理支出</t>
  </si>
  <si>
    <t>20.其他支出</t>
  </si>
  <si>
    <t>备注：本县所辖乡镇作为一级预算部门管理，未单独编制政府预算，为此未有一般公共预算对下税收返还和转移支付决算数据。</t>
  </si>
  <si>
    <t>附表9：</t>
  </si>
  <si>
    <t>2022年度本级一般公共预算“三公”经费支出决算情况表</t>
  </si>
  <si>
    <t>2022年预算数</t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</si>
  <si>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年决算数</t>
    </r>
  </si>
  <si>
    <r>
      <t>202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决算为202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年预算数的％</t>
    </r>
  </si>
  <si>
    <t>一 、因公出国（境）费用</t>
  </si>
  <si>
    <t>二 、公务接待费</t>
  </si>
  <si>
    <t>三 、公务用车费</t>
  </si>
  <si>
    <t xml:space="preserve">  其中：公务用车运行维护费</t>
  </si>
  <si>
    <t xml:space="preserve">        公务用车购置</t>
  </si>
  <si>
    <t>合  计</t>
  </si>
  <si>
    <t>备注：</t>
  </si>
  <si>
    <t xml:space="preserve">1.按照党中央、国务院有关文件及部门预算管理有关规定，“三公”经费包括因公出国（境）费、公务用车购置及运行维护费和公务接待费。（1）因公出国（境）费，指单位工作人员公务出国（境）的国际旅费、国外城市间交通费、住宿费、伙食费、培训费、公杂费等支出。（2）公务用车购置及运行维护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</si>
  <si>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2022年使用一般公共预算拨款安排的“三公”经费决算数为2094万元，比年初预算的2581万元下降18.87%。主要原因是各部门落实过紧日子要求，厉行节约，压减一般性支出，从严控制三公经费支出，以及受新冠疫情等客观因素影响，部分因公出国（境）、公务接待未实施，相应支出减少。其中，因公出国（境）经费1万元，比年初预算的172万元下降99.42%，主要是严格出国境审批手续及受新冠疫情等客观因素影响；公务接待费231万元，比年初预算的517万元下降55.35%，主要是加强公务接待管理，严格执行公务接待费等相关规定；公务用车运行经费681万元，比年初预算的1171万元下降41.84%，主要是各部门加强公务用车管理，认真落实公车运维费定额标准；公务用车购置经费1181万元，比年初预算的721万元增长18.87%，主要是公安、市场监督等单位部分公车达到报废条件，重新购置更新了一批公车。</t>
  </si>
  <si>
    <t>附表10：</t>
  </si>
  <si>
    <t>2022年度政府性基金预算收入决算表</t>
  </si>
  <si>
    <t>项目</t>
  </si>
  <si>
    <t xml:space="preserve">2021年 收入  </t>
  </si>
  <si>
    <t>调整后预算数</t>
  </si>
  <si>
    <t xml:space="preserve"> 决算数</t>
  </si>
  <si>
    <t>完成调整后预算%</t>
  </si>
  <si>
    <t>一、国有土地收益基金收入</t>
  </si>
  <si>
    <t>二、农业土地开发资金收入</t>
  </si>
  <si>
    <t>三、国有土地使用权出让收入</t>
  </si>
  <si>
    <r>
      <t>四、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城市基础设施配套费收入</t>
    </r>
  </si>
  <si>
    <t>五、污水处理费收入</t>
  </si>
  <si>
    <t>六、彩票公益金收入</t>
  </si>
  <si>
    <t xml:space="preserve">  其中：福利彩票公益金收入</t>
  </si>
  <si>
    <t xml:space="preserve">        体育彩票公益金收入</t>
  </si>
  <si>
    <t>七、其他政府性基金收入</t>
  </si>
  <si>
    <t>合 计</t>
  </si>
  <si>
    <t>上级补助收入</t>
  </si>
  <si>
    <t>上年结余</t>
  </si>
  <si>
    <t>调入资金</t>
  </si>
  <si>
    <t>地方政府专项债务转贷收入</t>
  </si>
  <si>
    <r>
      <t>附表1</t>
    </r>
    <r>
      <rPr>
        <sz val="12"/>
        <rFont val="宋体"/>
        <family val="0"/>
      </rPr>
      <t>1</t>
    </r>
    <r>
      <rPr>
        <sz val="12"/>
        <rFont val="宋体"/>
        <family val="0"/>
      </rPr>
      <t>：</t>
    </r>
  </si>
  <si>
    <t>2022年度政府性基金预算支出决算表</t>
  </si>
  <si>
    <t>2022年支出</t>
  </si>
  <si>
    <t>其中：   本级</t>
  </si>
  <si>
    <t>其中：本级支出</t>
  </si>
  <si>
    <t>一、文化旅游体育与传媒支出</t>
  </si>
  <si>
    <t xml:space="preserve">  国家电影事业发展专项资金安排的支出</t>
  </si>
  <si>
    <t xml:space="preserve">    其他国家电影事业发展专项资金支出</t>
  </si>
  <si>
    <t>二、社会保障和就业支出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</si>
  <si>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</si>
  <si>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</si>
  <si>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</si>
  <si>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小型水库移民后期扶持基金支出</t>
  </si>
  <si>
    <t>三、城乡社区支出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</si>
  <si>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</si>
  <si>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</si>
  <si>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</si>
  <si>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</si>
  <si>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</si>
  <si>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</si>
  <si>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</si>
  <si>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农业生产发展支出</t>
  </si>
  <si>
    <t xml:space="preserve">    农村社会事业支出</t>
  </si>
  <si>
    <t xml:space="preserve">    农业农村生态环境支出</t>
  </si>
  <si>
    <t xml:space="preserve">    其他国有土地使用权出让收入安排的支出</t>
  </si>
  <si>
    <t xml:space="preserve">  国有土地收益基金安排的支出</t>
  </si>
  <si>
    <t xml:space="preserve">    其他国有土地收益基金支出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</si>
  <si>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</si>
  <si>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</si>
  <si>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</si>
  <si>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</si>
  <si>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</si>
  <si>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</si>
  <si>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</si>
  <si>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>四、农林水支出</t>
  </si>
  <si>
    <t xml:space="preserve">  大中型水库库区基金安排的支出</t>
  </si>
  <si>
    <t xml:space="preserve">  国家重大水利工程建设基金安排的支出</t>
  </si>
  <si>
    <t xml:space="preserve">    三峡后续工作</t>
  </si>
  <si>
    <t xml:space="preserve">    其他重大水利工程建设基金支出</t>
  </si>
  <si>
    <t>五、其他支出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</si>
  <si>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</si>
  <si>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</si>
  <si>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</si>
  <si>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</si>
  <si>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</si>
  <si>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</si>
  <si>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</si>
  <si>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用于文化事业的彩票公益金支出</t>
  </si>
  <si>
    <t xml:space="preserve">    用于其他社会公益事业的彩票公益金支出</t>
  </si>
  <si>
    <t>六、债务付息支出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</si>
  <si>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</si>
  <si>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</si>
  <si>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</si>
  <si>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</si>
  <si>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 xml:space="preserve">    其他地方自行试点项目收益专项债券付息支出</t>
  </si>
  <si>
    <t>七、债务发行费用支出</t>
  </si>
  <si>
    <t xml:space="preserve">  地方政府专项债务发行费用支出</t>
  </si>
  <si>
    <t xml:space="preserve">    国有土地使用权出让金债务发行费用支出</t>
  </si>
  <si>
    <t xml:space="preserve">    其他地方自行试点项目收益专项债券发行费用支出</t>
  </si>
  <si>
    <t>政府性基金支出</t>
  </si>
  <si>
    <t>调出资金</t>
  </si>
  <si>
    <t>地方政府专项债务还本支出</t>
  </si>
  <si>
    <t>附表12：</t>
  </si>
  <si>
    <t>2022年度本级政府性基金预算收入决算表</t>
  </si>
  <si>
    <r>
      <t>说明：</t>
    </r>
    <r>
      <rPr>
        <sz val="12"/>
        <rFont val="宋体"/>
        <family val="0"/>
      </rPr>
      <t>本县所辖乡镇作为一级预算部门管理，未单独编制政府预算，为此未区分本级与全辖，本表与附表</t>
    </r>
    <r>
      <rPr>
        <sz val="12"/>
        <rFont val="Arial"/>
        <family val="2"/>
      </rPr>
      <t>10</t>
    </r>
    <r>
      <rPr>
        <sz val="12"/>
        <rFont val="宋体"/>
        <family val="0"/>
      </rPr>
      <t>数据一致。</t>
    </r>
  </si>
  <si>
    <r>
      <t>附表13</t>
    </r>
    <r>
      <rPr>
        <sz val="12"/>
        <rFont val="宋体"/>
        <family val="0"/>
      </rPr>
      <t>：</t>
    </r>
  </si>
  <si>
    <t>2022年度本级政府性基金预算支出决算表</t>
  </si>
  <si>
    <t>备注：本县所辖乡镇作为一级预算部门管理，未单独编制政府预算，为此未区分本级与全辖，本表与附表11数据一致。</t>
  </si>
  <si>
    <r>
      <t>附表1</t>
    </r>
    <r>
      <rPr>
        <sz val="12"/>
        <rFont val="宋体"/>
        <family val="0"/>
      </rPr>
      <t>4：</t>
    </r>
  </si>
  <si>
    <t>2022年度本级政府性基金对下转移支付决算表</t>
  </si>
  <si>
    <t>一、文化体育与传媒支出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</si>
  <si>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</si>
  <si>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</si>
  <si>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</si>
  <si>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</si>
  <si>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</si>
  <si>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</si>
  <si>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</si>
  <si>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</si>
  <si>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</si>
  <si>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支出小计</t>
  </si>
  <si>
    <t>备注：本县所辖乡镇作为一级预算部门管理，未单独编制政府预算，为此未有政府性基金对下税收返还和转移支付决算数据。</t>
  </si>
  <si>
    <t>附表15：</t>
  </si>
  <si>
    <t>2022年度国有资本经营预算收入决算表</t>
  </si>
  <si>
    <t>科        目</t>
  </si>
  <si>
    <r>
      <t>决算数为预算数的</t>
    </r>
    <r>
      <rPr>
        <sz val="10"/>
        <rFont val="Arial"/>
        <family val="2"/>
      </rPr>
      <t>%</t>
    </r>
  </si>
  <si>
    <t>一、利润收入</t>
  </si>
  <si>
    <t xml:space="preserve">   烟草企业利润收入</t>
  </si>
  <si>
    <t xml:space="preserve">   石油石化企业利润收入</t>
  </si>
  <si>
    <t xml:space="preserve">   电力企业利润收入</t>
  </si>
  <si>
    <t xml:space="preserve">   电信企业利润收入</t>
  </si>
  <si>
    <t xml:space="preserve">   其他国有资本经营预算企业利润收入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</si>
  <si>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</si>
  <si>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</si>
  <si>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</si>
  <si>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</si>
  <si>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</si>
  <si>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 xml:space="preserve">    国有资本经营预算转移支付收入</t>
  </si>
  <si>
    <t xml:space="preserve">    上年结余</t>
  </si>
  <si>
    <t>收 入 总 计</t>
  </si>
  <si>
    <t>附表16：</t>
  </si>
  <si>
    <t>2022年度国有资本经营预算支出决算表</t>
  </si>
  <si>
    <t>决算数为预算数的%</t>
  </si>
  <si>
    <t>一、社会保障和就业支出</t>
  </si>
  <si>
    <t>二、国有资本经营预算支出</t>
  </si>
  <si>
    <r>
      <t xml:space="preserve">  1</t>
    </r>
    <r>
      <rPr>
        <sz val="12"/>
        <rFont val="宋体"/>
        <family val="0"/>
      </rPr>
      <t>.</t>
    </r>
    <r>
      <rPr>
        <sz val="12"/>
        <rFont val="宋体"/>
        <family val="0"/>
      </rPr>
      <t>解决历史遗留问题及改革成本支出</t>
    </r>
  </si>
  <si>
    <r>
      <t xml:space="preserve">  2</t>
    </r>
    <r>
      <rPr>
        <sz val="12"/>
        <rFont val="宋体"/>
        <family val="0"/>
      </rPr>
      <t>.</t>
    </r>
    <r>
      <rPr>
        <sz val="12"/>
        <rFont val="宋体"/>
        <family val="0"/>
      </rPr>
      <t>国有企业资本金注入</t>
    </r>
  </si>
  <si>
    <r>
      <t xml:space="preserve">  3</t>
    </r>
    <r>
      <rPr>
        <sz val="12"/>
        <rFont val="宋体"/>
        <family val="0"/>
      </rPr>
      <t>.</t>
    </r>
    <r>
      <rPr>
        <sz val="12"/>
        <rFont val="宋体"/>
        <family val="0"/>
      </rPr>
      <t>国有企业政策性补贴</t>
    </r>
  </si>
  <si>
    <r>
      <t xml:space="preserve">  4</t>
    </r>
    <r>
      <rPr>
        <sz val="12"/>
        <rFont val="宋体"/>
        <family val="0"/>
      </rPr>
      <t>.</t>
    </r>
    <r>
      <rPr>
        <sz val="12"/>
        <rFont val="宋体"/>
        <family val="0"/>
      </rPr>
      <t>金融国有资本经营预算支出</t>
    </r>
  </si>
  <si>
    <r>
      <t xml:space="preserve">  5</t>
    </r>
    <r>
      <rPr>
        <sz val="12"/>
        <rFont val="宋体"/>
        <family val="0"/>
      </rPr>
      <t>.</t>
    </r>
    <r>
      <rPr>
        <sz val="12"/>
        <rFont val="宋体"/>
        <family val="0"/>
      </rPr>
      <t>其他国有资本经营预算支出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</si>
  <si>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其他国有资本经营预算支出</t>
    </r>
  </si>
  <si>
    <t>三、转移性支出</t>
  </si>
  <si>
    <t>本年支出合计</t>
  </si>
  <si>
    <t xml:space="preserve">    国有资本经营预算补助下级支出</t>
  </si>
  <si>
    <t xml:space="preserve">    国有资本经营预算调出资金</t>
  </si>
  <si>
    <t xml:space="preserve">    结转下年</t>
  </si>
  <si>
    <t>支 出 总 计</t>
  </si>
  <si>
    <t>附表17：</t>
  </si>
  <si>
    <t>2022年度本级国有资本经营预算收入决算表</t>
  </si>
  <si>
    <r>
      <t>注：本县所辖乡镇作为一级预算部门管理，未单独编制政府预算，为此未区分本级与全辖，本表与附表1</t>
    </r>
    <r>
      <rPr>
        <sz val="12"/>
        <rFont val="宋体"/>
        <family val="0"/>
      </rPr>
      <t>5</t>
    </r>
    <r>
      <rPr>
        <sz val="12"/>
        <rFont val="宋体"/>
        <family val="0"/>
      </rPr>
      <t>数据一致。</t>
    </r>
  </si>
  <si>
    <t>附表18：</t>
  </si>
  <si>
    <t>2022年度本级国有资本经营预算支出决算表</t>
  </si>
  <si>
    <r>
      <t>注：本县所辖乡镇作为一级预算部门管理，未单独编制政府预算，为此未区分本级与全辖，本表与附表16</t>
    </r>
    <r>
      <rPr>
        <sz val="12"/>
        <rFont val="宋体"/>
        <family val="0"/>
      </rPr>
      <t>数据一致。</t>
    </r>
  </si>
  <si>
    <t>附表19：</t>
  </si>
  <si>
    <t>2022年度社会保险基金预算收入决算表</t>
  </si>
  <si>
    <t>一、城乡居民社会养老保险基金收入</t>
  </si>
  <si>
    <t xml:space="preserve">    其中：保险费收入</t>
  </si>
  <si>
    <t xml:space="preserve">          利息收入</t>
  </si>
  <si>
    <t xml:space="preserve">          财政补贴收入</t>
  </si>
  <si>
    <t xml:space="preserve">          转移收入</t>
  </si>
  <si>
    <t xml:space="preserve">          委托投资收益</t>
  </si>
  <si>
    <t xml:space="preserve">          其他收入</t>
  </si>
  <si>
    <t>二、机关事业单位社会养老保险基金收入</t>
  </si>
  <si>
    <r>
      <t>附表2</t>
    </r>
    <r>
      <rPr>
        <sz val="12"/>
        <rFont val="宋体"/>
        <family val="0"/>
      </rPr>
      <t>0：</t>
    </r>
  </si>
  <si>
    <r>
      <t>2022</t>
    </r>
    <r>
      <rPr>
        <sz val="18"/>
        <color indexed="8"/>
        <rFont val="方正小标宋简体"/>
        <family val="4"/>
      </rPr>
      <t>年度社会保险基金预算支出决算表</t>
    </r>
  </si>
  <si>
    <t>项　目</t>
  </si>
  <si>
    <t>项        目</t>
  </si>
  <si>
    <t>城乡居民社会
养老保险基金</t>
  </si>
  <si>
    <t>机关事业社会
养老保险基金</t>
  </si>
  <si>
    <t>一、城乡居民社会养老保险基金支出</t>
  </si>
  <si>
    <t>一、收入</t>
  </si>
  <si>
    <t xml:space="preserve">    其中：社会保险待遇支出</t>
  </si>
  <si>
    <t>1.保险费收入</t>
  </si>
  <si>
    <t xml:space="preserve">          转移支出</t>
  </si>
  <si>
    <t>2.利息收入</t>
  </si>
  <si>
    <t xml:space="preserve">          上解支出</t>
  </si>
  <si>
    <t>3.财政补贴收入</t>
  </si>
  <si>
    <t xml:space="preserve">          其他支出</t>
  </si>
  <si>
    <t>4.转移收入</t>
  </si>
  <si>
    <t>二、机关事业单位社会养老保险基金支出</t>
  </si>
  <si>
    <t>5、委托投资收益</t>
  </si>
  <si>
    <t>6.其他收入</t>
  </si>
  <si>
    <t>二、支出</t>
  </si>
  <si>
    <t>1.社会保险待遇支出</t>
  </si>
  <si>
    <t>2.转移支出</t>
  </si>
  <si>
    <t>3.其他支出</t>
  </si>
  <si>
    <t>三、本年收支结余</t>
  </si>
  <si>
    <t>四、年末滚存结余</t>
  </si>
  <si>
    <t>附表21：</t>
  </si>
  <si>
    <t>2022年度本级社会保险基金预算收入决算表</t>
  </si>
  <si>
    <r>
      <t>注：本县所辖乡镇作为一级预算部门管理，未单独编制政府预算，为此未区分本级与全辖，本表与附表19</t>
    </r>
    <r>
      <rPr>
        <sz val="12"/>
        <rFont val="宋体"/>
        <family val="0"/>
      </rPr>
      <t>数据一致。</t>
    </r>
  </si>
  <si>
    <r>
      <t>附表2</t>
    </r>
    <r>
      <rPr>
        <sz val="12"/>
        <rFont val="宋体"/>
        <family val="0"/>
      </rPr>
      <t>2</t>
    </r>
    <r>
      <rPr>
        <sz val="12"/>
        <rFont val="宋体"/>
        <family val="0"/>
      </rPr>
      <t>：</t>
    </r>
  </si>
  <si>
    <t>2022年度本级社会保险基金预算支出决算表</t>
  </si>
  <si>
    <r>
      <t>注：本县所辖乡镇作为一级预算部门管理，未单独编制政府预算，为此未区分本级与全辖，本表与附表20</t>
    </r>
    <r>
      <rPr>
        <sz val="12"/>
        <rFont val="宋体"/>
        <family val="0"/>
      </rPr>
      <t>数据一致。</t>
    </r>
  </si>
  <si>
    <r>
      <t>附表2</t>
    </r>
    <r>
      <rPr>
        <sz val="12"/>
        <rFont val="宋体"/>
        <family val="0"/>
      </rPr>
      <t>3：</t>
    </r>
  </si>
  <si>
    <t>2022年度政府一般债务余额和限额情况表</t>
  </si>
  <si>
    <t>政府债务余额</t>
  </si>
  <si>
    <t>金额</t>
  </si>
  <si>
    <t>1.2021年末一般债务余额</t>
  </si>
  <si>
    <t>2.2022年新增一般债务额</t>
  </si>
  <si>
    <t>3.2022年偿还一般债务本金</t>
  </si>
  <si>
    <t>4.2023年末一般债务余额</t>
  </si>
  <si>
    <t>政府债务限额</t>
  </si>
  <si>
    <t>1．2021年一般债务限额</t>
  </si>
  <si>
    <t>2．2022年新增一般债务限额</t>
  </si>
  <si>
    <t>3．2022年一般债务限额</t>
  </si>
  <si>
    <r>
      <t>附表2</t>
    </r>
    <r>
      <rPr>
        <sz val="12"/>
        <rFont val="宋体"/>
        <family val="0"/>
      </rPr>
      <t>4</t>
    </r>
    <r>
      <rPr>
        <sz val="12"/>
        <rFont val="宋体"/>
        <family val="0"/>
      </rPr>
      <t>：</t>
    </r>
  </si>
  <si>
    <t>2022年度本级政府一般债务余额和限额情况表</t>
  </si>
  <si>
    <t>4.2022年末一般债务余额</t>
  </si>
  <si>
    <t>备注：本县所辖乡镇作为一级预算部门管理，未单独编制政府预算，为此未区分本级与全辖，本表与附表23数据一致。</t>
  </si>
  <si>
    <t>附表25：</t>
  </si>
  <si>
    <t>2022年度政府专项债务余额和限额情况表</t>
  </si>
  <si>
    <t>1.2021年末专项债务余额</t>
  </si>
  <si>
    <t>2.2022年新增专项债务额</t>
  </si>
  <si>
    <t>3.2022年偿还专项债务本金</t>
  </si>
  <si>
    <t>4.2022年末专项债务余额</t>
  </si>
  <si>
    <t>1．2021年专项债务限额</t>
  </si>
  <si>
    <t>2．2022年新增专项债务限额</t>
  </si>
  <si>
    <t>3. 2022年收回债务限额</t>
  </si>
  <si>
    <t>4．2022年专项债务限额</t>
  </si>
  <si>
    <t>附表26：</t>
  </si>
  <si>
    <t>2022年度本级政府专项债务余额和限额情况表</t>
  </si>
  <si>
    <t>1. 2021年末专项债务余额</t>
  </si>
  <si>
    <t>2. 2022年新增专项债务额</t>
  </si>
  <si>
    <t>3. 2022年偿还专项债务本金</t>
  </si>
  <si>
    <t>4. 2022年末专项债务余额</t>
  </si>
  <si>
    <t>备注：本县所辖乡镇作为一级预算部门管理，未单独编制政府预算，为此未区分本级与全辖，本表与附表25数据一致。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</si>
</sst>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0_);[Red]\(0\)"/>
    <numFmt numFmtId="180" formatCode="0_ ;[Red]\-0\ "/>
    <numFmt numFmtId="181" formatCode="0.00_ "/>
  </numFmts>
  <fonts count="11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楷体"/>
      <family val="3"/>
    </font>
    <font>
      <sz val="18"/>
      <name val="方正小标宋简体"/>
      <family val="4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0"/>
      <name val="Arial"/>
      <family val="2"/>
    </font>
    <font>
      <b/>
      <sz val="18"/>
      <name val="方正小标宋简体"/>
      <family val="4"/>
    </font>
    <font>
      <b/>
      <sz val="14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2"/>
      <name val="华文楷体"/>
      <family val="3"/>
    </font>
    <font>
      <b/>
      <sz val="11"/>
      <name val="黑体"/>
      <family val="3"/>
    </font>
    <font>
      <b/>
      <sz val="10"/>
      <name val="黑体"/>
      <family val="3"/>
    </font>
    <font>
      <b/>
      <sz val="11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18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0"/>
      <name val="Arial"/>
      <family val="2"/>
    </font>
    <font>
      <sz val="12"/>
      <name val="Arial"/>
      <family val="2"/>
    </font>
    <font>
      <sz val="12"/>
      <name val="楷体_GB2312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楷体"/>
      <family val="3"/>
    </font>
    <font>
      <sz val="12"/>
      <color indexed="8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12"/>
      <color indexed="10"/>
      <name val="宋体"/>
      <family val="0"/>
    </font>
    <font>
      <sz val="10"/>
      <name val="Helv"/>
      <family val="2"/>
    </font>
    <font>
      <sz val="12"/>
      <name val="Helv"/>
      <family val="2"/>
    </font>
    <font>
      <sz val="12"/>
      <name val="Times New Roman"/>
      <family val="1"/>
    </font>
    <font>
      <b/>
      <sz val="18"/>
      <name val="方正小标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sz val="10"/>
      <color rgb="FF00000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8"/>
      <color rgb="FF000000"/>
      <name val="方正小标宋简体"/>
      <family val="4"/>
    </font>
    <font>
      <sz val="11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0"/>
      <name val="Calibri"/>
      <family val="0"/>
    </font>
    <font>
      <b/>
      <sz val="11"/>
      <color rgb="FF00000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b/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12"/>
      <color theme="1"/>
      <name val="Calibri"/>
      <family val="0"/>
    </font>
    <font>
      <b/>
      <sz val="11"/>
      <color indexed="8"/>
      <name val="Calibri"/>
      <family val="0"/>
    </font>
    <font>
      <b/>
      <sz val="12"/>
      <color theme="1"/>
      <name val="宋体"/>
      <family val="0"/>
    </font>
    <font>
      <sz val="11"/>
      <color indexed="8"/>
      <name val="Calibri"/>
      <family val="0"/>
    </font>
    <font>
      <sz val="11"/>
      <color rgb="FF000000"/>
      <name val="楷体"/>
      <family val="3"/>
    </font>
    <font>
      <sz val="11"/>
      <color theme="1"/>
      <name val="楷体"/>
      <family val="3"/>
    </font>
    <font>
      <sz val="12"/>
      <color theme="1"/>
      <name val="黑体"/>
      <family val="3"/>
    </font>
    <font>
      <b/>
      <sz val="18"/>
      <color theme="1"/>
      <name val="方正小标宋简体"/>
      <family val="4"/>
    </font>
    <font>
      <sz val="8"/>
      <name val="Calibri"/>
      <family val="0"/>
    </font>
    <font>
      <sz val="6"/>
      <name val="Calibri"/>
      <family val="0"/>
    </font>
    <font>
      <sz val="12"/>
      <name val="Cambria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3" borderId="5" applyNumberFormat="0" applyAlignment="0" applyProtection="0"/>
    <xf numFmtId="0" fontId="70" fillId="4" borderId="6" applyNumberFormat="0" applyAlignment="0" applyProtection="0"/>
    <xf numFmtId="0" fontId="71" fillId="4" borderId="5" applyNumberFormat="0" applyAlignment="0" applyProtection="0"/>
    <xf numFmtId="0" fontId="72" fillId="5" borderId="7" applyNumberFormat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6" borderId="0" applyNumberFormat="0" applyBorder="0" applyAlignment="0" applyProtection="0"/>
    <xf numFmtId="0" fontId="76" fillId="7" borderId="0" applyNumberFormat="0" applyBorder="0" applyAlignment="0" applyProtection="0"/>
    <xf numFmtId="0" fontId="77" fillId="8" borderId="0" applyNumberFormat="0" applyBorder="0" applyAlignment="0" applyProtection="0"/>
    <xf numFmtId="0" fontId="78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1" fillId="0" borderId="0">
      <alignment vertical="center"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80" fillId="0" borderId="0">
      <alignment vertical="center"/>
      <protection/>
    </xf>
    <xf numFmtId="0" fontId="81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 vertical="center"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 vertical="center"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43" fontId="81" fillId="0" borderId="0" applyFont="0" applyFill="0" applyBorder="0" applyAlignment="0" applyProtection="0"/>
  </cellStyleXfs>
  <cellXfs count="67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0" xfId="70" applyFont="1" applyFill="1">
      <alignment vertical="center"/>
      <protection/>
    </xf>
    <xf numFmtId="176" fontId="81" fillId="0" borderId="0" xfId="70" applyNumberFormat="1" applyFont="1" applyFill="1">
      <alignment vertical="center"/>
      <protection/>
    </xf>
    <xf numFmtId="0" fontId="8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4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1" fillId="33" borderId="15" xfId="70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84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0" fontId="4" fillId="33" borderId="15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22" xfId="66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/>
    </xf>
    <xf numFmtId="0" fontId="81" fillId="33" borderId="21" xfId="70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85" fillId="0" borderId="0" xfId="68" applyFont="1" applyBorder="1" applyAlignment="1">
      <alignment horizontal="center" vertical="center"/>
      <protection/>
    </xf>
    <xf numFmtId="0" fontId="86" fillId="0" borderId="0" xfId="68" applyFont="1" applyBorder="1">
      <alignment/>
      <protection/>
    </xf>
    <xf numFmtId="176" fontId="86" fillId="0" borderId="0" xfId="68" applyNumberFormat="1" applyFont="1" applyFill="1" applyAlignment="1">
      <alignment horizontal="right"/>
      <protection/>
    </xf>
    <xf numFmtId="0" fontId="87" fillId="0" borderId="10" xfId="68" applyFont="1" applyBorder="1" applyAlignment="1">
      <alignment horizontal="center" vertical="center" wrapText="1"/>
      <protection/>
    </xf>
    <xf numFmtId="0" fontId="87" fillId="0" borderId="11" xfId="68" applyFont="1" applyBorder="1" applyAlignment="1">
      <alignment horizontal="center" vertical="center" wrapText="1"/>
      <protection/>
    </xf>
    <xf numFmtId="178" fontId="84" fillId="0" borderId="11" xfId="80" applyNumberFormat="1" applyFont="1" applyBorder="1" applyAlignment="1">
      <alignment horizontal="center" vertical="center"/>
      <protection/>
    </xf>
    <xf numFmtId="176" fontId="84" fillId="0" borderId="12" xfId="80" applyNumberFormat="1" applyFont="1" applyBorder="1" applyAlignment="1">
      <alignment horizontal="center" vertical="center" wrapText="1"/>
      <protection/>
    </xf>
    <xf numFmtId="0" fontId="87" fillId="0" borderId="13" xfId="68" applyFont="1" applyBorder="1" applyAlignment="1">
      <alignment horizontal="center" vertical="center" wrapText="1"/>
      <protection/>
    </xf>
    <xf numFmtId="0" fontId="87" fillId="0" borderId="14" xfId="68" applyFont="1" applyBorder="1" applyAlignment="1">
      <alignment horizontal="center" vertical="center" wrapText="1"/>
      <protection/>
    </xf>
    <xf numFmtId="178" fontId="84" fillId="0" borderId="14" xfId="80" applyNumberFormat="1" applyFont="1" applyBorder="1" applyAlignment="1">
      <alignment horizontal="center" vertical="center"/>
      <protection/>
    </xf>
    <xf numFmtId="176" fontId="84" fillId="0" borderId="15" xfId="80" applyNumberFormat="1" applyFont="1" applyBorder="1" applyAlignment="1">
      <alignment horizontal="center" vertical="center" wrapText="1"/>
      <protection/>
    </xf>
    <xf numFmtId="0" fontId="87" fillId="0" borderId="13" xfId="67" applyFont="1" applyFill="1" applyBorder="1" applyAlignment="1">
      <alignment horizontal="left" vertical="center" wrapText="1"/>
      <protection/>
    </xf>
    <xf numFmtId="179" fontId="3" fillId="0" borderId="14" xfId="67" applyNumberFormat="1" applyFont="1" applyFill="1" applyBorder="1" applyAlignment="1">
      <alignment horizontal="center" vertical="center" wrapText="1"/>
      <protection/>
    </xf>
    <xf numFmtId="176" fontId="84" fillId="0" borderId="15" xfId="67" applyNumberFormat="1" applyFont="1" applyFill="1" applyBorder="1" applyAlignment="1">
      <alignment horizontal="center" vertical="center" wrapText="1"/>
      <protection/>
    </xf>
    <xf numFmtId="49" fontId="88" fillId="0" borderId="13" xfId="75" applyNumberFormat="1" applyFont="1" applyFill="1" applyBorder="1" applyAlignment="1">
      <alignment vertical="center"/>
      <protection/>
    </xf>
    <xf numFmtId="179" fontId="0" fillId="0" borderId="14" xfId="67" applyNumberFormat="1" applyFont="1" applyFill="1" applyBorder="1" applyAlignment="1">
      <alignment horizontal="center" vertical="center" wrapText="1"/>
      <protection/>
    </xf>
    <xf numFmtId="176" fontId="81" fillId="0" borderId="15" xfId="67" applyNumberFormat="1" applyFont="1" applyFill="1" applyBorder="1" applyAlignment="1">
      <alignment horizontal="center" vertical="center" wrapText="1"/>
      <protection/>
    </xf>
    <xf numFmtId="178" fontId="0" fillId="0" borderId="14" xfId="67" applyNumberFormat="1" applyFont="1" applyFill="1" applyBorder="1" applyAlignment="1">
      <alignment horizontal="center" vertical="center" wrapText="1"/>
      <protection/>
    </xf>
    <xf numFmtId="49" fontId="88" fillId="0" borderId="19" xfId="75" applyNumberFormat="1" applyFont="1" applyFill="1" applyBorder="1" applyAlignment="1">
      <alignment vertical="center"/>
      <protection/>
    </xf>
    <xf numFmtId="0" fontId="0" fillId="0" borderId="20" xfId="67" applyFont="1" applyFill="1" applyBorder="1" applyAlignment="1">
      <alignment horizontal="center" vertical="center" wrapText="1"/>
      <protection/>
    </xf>
    <xf numFmtId="176" fontId="81" fillId="0" borderId="21" xfId="67" applyNumberFormat="1" applyFont="1" applyFill="1" applyBorder="1" applyAlignment="1">
      <alignment horizontal="center" vertical="center" wrapText="1"/>
      <protection/>
    </xf>
    <xf numFmtId="0" fontId="81" fillId="0" borderId="22" xfId="66" applyFont="1" applyBorder="1" applyAlignment="1">
      <alignment horizontal="left" vertical="center" wrapText="1"/>
      <protection/>
    </xf>
    <xf numFmtId="0" fontId="81" fillId="0" borderId="0" xfId="68" applyFont="1" applyFill="1">
      <alignment/>
      <protection/>
    </xf>
    <xf numFmtId="0" fontId="81" fillId="0" borderId="0" xfId="68" applyFont="1" applyBorder="1">
      <alignment/>
      <protection/>
    </xf>
    <xf numFmtId="0" fontId="86" fillId="0" borderId="0" xfId="68" applyFont="1" applyFill="1" applyAlignment="1">
      <alignment horizontal="right"/>
      <protection/>
    </xf>
    <xf numFmtId="178" fontId="3" fillId="0" borderId="14" xfId="67" applyNumberFormat="1" applyFont="1" applyFill="1" applyBorder="1">
      <alignment/>
      <protection/>
    </xf>
    <xf numFmtId="176" fontId="84" fillId="0" borderId="15" xfId="67" applyNumberFormat="1" applyFont="1" applyFill="1" applyBorder="1">
      <alignment/>
      <protection/>
    </xf>
    <xf numFmtId="49" fontId="88" fillId="0" borderId="13" xfId="74" applyNumberFormat="1" applyFont="1" applyFill="1" applyBorder="1" applyAlignment="1">
      <alignment vertical="center"/>
      <protection/>
    </xf>
    <xf numFmtId="179" fontId="0" fillId="0" borderId="14" xfId="67" applyNumberFormat="1" applyFont="1" applyFill="1" applyBorder="1">
      <alignment/>
      <protection/>
    </xf>
    <xf numFmtId="176" fontId="81" fillId="0" borderId="15" xfId="67" applyNumberFormat="1" applyFont="1" applyFill="1" applyBorder="1">
      <alignment/>
      <protection/>
    </xf>
    <xf numFmtId="0" fontId="88" fillId="0" borderId="13" xfId="67" applyFont="1" applyFill="1" applyBorder="1" applyAlignment="1">
      <alignment horizontal="left" vertical="center" wrapText="1"/>
      <protection/>
    </xf>
    <xf numFmtId="178" fontId="0" fillId="0" borderId="14" xfId="67" applyNumberFormat="1" applyFont="1" applyFill="1" applyBorder="1">
      <alignment/>
      <protection/>
    </xf>
    <xf numFmtId="0" fontId="88" fillId="34" borderId="13" xfId="67" applyFont="1" applyFill="1" applyBorder="1" applyAlignment="1">
      <alignment horizontal="left" vertical="center" wrapText="1"/>
      <protection/>
    </xf>
    <xf numFmtId="0" fontId="88" fillId="0" borderId="19" xfId="67" applyFont="1" applyFill="1" applyBorder="1" applyAlignment="1">
      <alignment horizontal="left" vertical="center" wrapText="1"/>
      <protection/>
    </xf>
    <xf numFmtId="179" fontId="0" fillId="0" borderId="20" xfId="67" applyNumberFormat="1" applyFont="1" applyFill="1" applyBorder="1">
      <alignment/>
      <protection/>
    </xf>
    <xf numFmtId="178" fontId="0" fillId="0" borderId="20" xfId="67" applyNumberFormat="1" applyFont="1" applyFill="1" applyBorder="1">
      <alignment/>
      <protection/>
    </xf>
    <xf numFmtId="176" fontId="81" fillId="0" borderId="21" xfId="67" applyNumberFormat="1" applyFont="1" applyFill="1" applyBorder="1">
      <alignment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left" vertical="center" indent="1"/>
      <protection/>
    </xf>
    <xf numFmtId="0" fontId="4" fillId="0" borderId="25" xfId="0" applyNumberFormat="1" applyFont="1" applyFill="1" applyBorder="1" applyAlignment="1" applyProtection="1">
      <alignment horizontal="left" vertical="center" indent="1"/>
      <protection/>
    </xf>
    <xf numFmtId="0" fontId="4" fillId="0" borderId="26" xfId="0" applyNumberFormat="1" applyFont="1" applyFill="1" applyBorder="1" applyAlignment="1" applyProtection="1">
      <alignment horizontal="left" vertical="center" indent="1"/>
      <protection/>
    </xf>
    <xf numFmtId="0" fontId="4" fillId="0" borderId="24" xfId="0" applyNumberFormat="1" applyFont="1" applyFill="1" applyBorder="1" applyAlignment="1" applyProtection="1">
      <alignment horizontal="left" vertical="center" indent="1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79" fontId="9" fillId="0" borderId="10" xfId="69" applyNumberFormat="1" applyFont="1" applyFill="1" applyBorder="1" applyAlignment="1">
      <alignment vertical="center"/>
      <protection/>
    </xf>
    <xf numFmtId="179" fontId="9" fillId="0" borderId="12" xfId="69" applyNumberFormat="1" applyFont="1" applyFill="1" applyBorder="1" applyAlignment="1">
      <alignment vertical="center"/>
      <protection/>
    </xf>
    <xf numFmtId="0" fontId="10" fillId="0" borderId="28" xfId="0" applyFont="1" applyFill="1" applyBorder="1" applyAlignment="1">
      <alignment/>
    </xf>
    <xf numFmtId="179" fontId="0" fillId="0" borderId="13" xfId="69" applyNumberFormat="1" applyFont="1" applyFill="1" applyBorder="1" applyAlignment="1" applyProtection="1">
      <alignment horizontal="right" vertical="center"/>
      <protection/>
    </xf>
    <xf numFmtId="179" fontId="0" fillId="0" borderId="15" xfId="69" applyNumberFormat="1" applyFont="1" applyFill="1" applyBorder="1" applyAlignment="1">
      <alignment vertical="center"/>
      <protection/>
    </xf>
    <xf numFmtId="178" fontId="0" fillId="0" borderId="15" xfId="69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/>
    </xf>
    <xf numFmtId="179" fontId="0" fillId="0" borderId="16" xfId="69" applyNumberFormat="1" applyFont="1" applyFill="1" applyBorder="1" applyAlignment="1" applyProtection="1">
      <alignment horizontal="right" vertical="center"/>
      <protection/>
    </xf>
    <xf numFmtId="179" fontId="0" fillId="0" borderId="18" xfId="69" applyNumberFormat="1" applyFont="1" applyFill="1" applyBorder="1" applyAlignment="1">
      <alignment vertical="center"/>
      <protection/>
    </xf>
    <xf numFmtId="178" fontId="0" fillId="0" borderId="18" xfId="69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>
      <alignment/>
    </xf>
    <xf numFmtId="179" fontId="0" fillId="0" borderId="19" xfId="69" applyNumberFormat="1" applyFont="1" applyFill="1" applyBorder="1" applyAlignment="1" applyProtection="1">
      <alignment horizontal="right" vertical="center"/>
      <protection/>
    </xf>
    <xf numFmtId="179" fontId="0" fillId="0" borderId="21" xfId="69" applyNumberFormat="1" applyFont="1" applyFill="1" applyBorder="1" applyAlignment="1">
      <alignment vertical="center"/>
      <protection/>
    </xf>
    <xf numFmtId="0" fontId="0" fillId="0" borderId="29" xfId="0" applyFont="1" applyFill="1" applyBorder="1" applyAlignment="1">
      <alignment/>
    </xf>
    <xf numFmtId="179" fontId="9" fillId="0" borderId="10" xfId="69" applyNumberFormat="1" applyFont="1" applyFill="1" applyBorder="1" applyAlignment="1" applyProtection="1">
      <alignment horizontal="right" vertical="center"/>
      <protection/>
    </xf>
    <xf numFmtId="179" fontId="9" fillId="0" borderId="12" xfId="69" applyNumberFormat="1" applyFont="1" applyFill="1" applyBorder="1" applyAlignment="1" applyProtection="1">
      <alignment horizontal="right" vertical="center"/>
      <protection/>
    </xf>
    <xf numFmtId="179" fontId="9" fillId="0" borderId="10" xfId="69" applyNumberFormat="1" applyFont="1" applyFill="1" applyBorder="1" applyAlignment="1" applyProtection="1">
      <alignment vertical="center"/>
      <protection/>
    </xf>
    <xf numFmtId="179" fontId="9" fillId="0" borderId="12" xfId="69" applyNumberFormat="1" applyFont="1" applyFill="1" applyBorder="1" applyAlignment="1" applyProtection="1">
      <alignment vertical="center"/>
      <protection/>
    </xf>
    <xf numFmtId="178" fontId="0" fillId="0" borderId="21" xfId="69" applyNumberFormat="1" applyFont="1" applyFill="1" applyBorder="1" applyAlignment="1" applyProtection="1">
      <alignment horizontal="right" vertical="center"/>
      <protection/>
    </xf>
    <xf numFmtId="180" fontId="9" fillId="0" borderId="10" xfId="69" applyNumberFormat="1" applyFont="1" applyFill="1" applyBorder="1" applyAlignment="1">
      <alignment vertical="center"/>
      <protection/>
    </xf>
    <xf numFmtId="178" fontId="9" fillId="0" borderId="32" xfId="69" applyNumberFormat="1" applyFont="1" applyFill="1" applyBorder="1" applyAlignment="1">
      <alignment vertical="center"/>
      <protection/>
    </xf>
    <xf numFmtId="178" fontId="9" fillId="0" borderId="33" xfId="69" applyNumberFormat="1" applyFont="1" applyFill="1" applyBorder="1" applyAlignment="1">
      <alignment vertical="center"/>
      <protection/>
    </xf>
    <xf numFmtId="0" fontId="10" fillId="0" borderId="34" xfId="0" applyFont="1" applyFill="1" applyBorder="1" applyAlignment="1">
      <alignment/>
    </xf>
    <xf numFmtId="179" fontId="9" fillId="0" borderId="19" xfId="69" applyNumberFormat="1" applyFont="1" applyFill="1" applyBorder="1" applyAlignment="1">
      <alignment vertical="center"/>
      <protection/>
    </xf>
    <xf numFmtId="179" fontId="9" fillId="0" borderId="21" xfId="69" applyNumberFormat="1" applyFont="1" applyFill="1" applyBorder="1" applyAlignment="1">
      <alignment vertical="center"/>
      <protection/>
    </xf>
    <xf numFmtId="179" fontId="9" fillId="0" borderId="35" xfId="69" applyNumberFormat="1" applyFont="1" applyFill="1" applyBorder="1" applyAlignment="1">
      <alignment vertical="center"/>
      <protection/>
    </xf>
    <xf numFmtId="0" fontId="10" fillId="0" borderId="29" xfId="0" applyFont="1" applyFill="1" applyBorder="1" applyAlignment="1">
      <alignment/>
    </xf>
    <xf numFmtId="0" fontId="11" fillId="0" borderId="0" xfId="0" applyFont="1" applyAlignment="1">
      <alignment/>
    </xf>
    <xf numFmtId="176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176" fontId="3" fillId="0" borderId="15" xfId="0" applyNumberFormat="1" applyFont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8" fillId="0" borderId="13" xfId="65" applyFont="1" applyFill="1" applyBorder="1" applyAlignment="1">
      <alignment vertical="center"/>
      <protection/>
    </xf>
    <xf numFmtId="0" fontId="88" fillId="0" borderId="13" xfId="65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" fontId="84" fillId="0" borderId="14" xfId="72" applyNumberFormat="1" applyFont="1" applyFill="1" applyBorder="1" applyAlignment="1">
      <alignment horizontal="center" vertical="center"/>
      <protection/>
    </xf>
    <xf numFmtId="1" fontId="3" fillId="0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1" fillId="0" borderId="0" xfId="66" applyFont="1" applyFill="1">
      <alignment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81" fillId="0" borderId="0" xfId="66" applyFont="1" applyBorder="1" applyAlignment="1">
      <alignment horizontal="center" vertical="center"/>
      <protection/>
    </xf>
    <xf numFmtId="0" fontId="81" fillId="0" borderId="14" xfId="66" applyFont="1" applyFill="1" applyBorder="1" applyAlignment="1">
      <alignment horizontal="center" vertical="center" wrapText="1"/>
      <protection/>
    </xf>
    <xf numFmtId="0" fontId="81" fillId="0" borderId="36" xfId="66" applyFont="1" applyFill="1" applyBorder="1" applyAlignment="1">
      <alignment horizontal="center" vertical="center" wrapText="1"/>
      <protection/>
    </xf>
    <xf numFmtId="0" fontId="80" fillId="0" borderId="37" xfId="65" applyFont="1" applyFill="1" applyBorder="1" applyAlignment="1">
      <alignment vertical="center"/>
      <protection/>
    </xf>
    <xf numFmtId="0" fontId="80" fillId="0" borderId="38" xfId="65" applyFont="1" applyFill="1" applyBorder="1" applyAlignment="1">
      <alignment vertical="center"/>
      <protection/>
    </xf>
    <xf numFmtId="0" fontId="89" fillId="0" borderId="38" xfId="65" applyFont="1" applyFill="1" applyBorder="1" applyAlignment="1">
      <alignment vertical="center"/>
      <protection/>
    </xf>
    <xf numFmtId="0" fontId="90" fillId="0" borderId="37" xfId="65" applyFont="1" applyFill="1" applyBorder="1" applyAlignment="1">
      <alignment horizontal="center" vertical="center"/>
      <protection/>
    </xf>
    <xf numFmtId="0" fontId="90" fillId="0" borderId="38" xfId="65" applyFont="1" applyFill="1" applyBorder="1" applyAlignment="1">
      <alignment vertical="center"/>
      <protection/>
    </xf>
    <xf numFmtId="0" fontId="18" fillId="0" borderId="39" xfId="66" applyFont="1" applyBorder="1" applyAlignment="1">
      <alignment horizontal="left" vertical="center" wrapText="1"/>
      <protection/>
    </xf>
    <xf numFmtId="0" fontId="81" fillId="0" borderId="0" xfId="66" applyFont="1" applyFill="1" applyAlignment="1">
      <alignment horizontal="right" vertical="center"/>
      <protection/>
    </xf>
    <xf numFmtId="0" fontId="81" fillId="0" borderId="38" xfId="66" applyFont="1" applyFill="1" applyBorder="1">
      <alignment vertical="center"/>
      <protection/>
    </xf>
    <xf numFmtId="0" fontId="81" fillId="0" borderId="0" xfId="66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86" fillId="0" borderId="0" xfId="0" applyFont="1" applyAlignment="1">
      <alignment/>
    </xf>
    <xf numFmtId="0" fontId="20" fillId="0" borderId="0" xfId="0" applyFont="1" applyAlignment="1">
      <alignment/>
    </xf>
    <xf numFmtId="0" fontId="9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2" fillId="0" borderId="0" xfId="0" applyFont="1" applyAlignment="1">
      <alignment/>
    </xf>
    <xf numFmtId="0" fontId="9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0" fontId="9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76" fontId="15" fillId="0" borderId="0" xfId="0" applyNumberFormat="1" applyFont="1" applyAlignment="1">
      <alignment vertical="center" wrapText="1"/>
    </xf>
    <xf numFmtId="0" fontId="94" fillId="0" borderId="0" xfId="0" applyFont="1" applyAlignment="1">
      <alignment vertical="center" wrapText="1"/>
    </xf>
    <xf numFmtId="176" fontId="0" fillId="0" borderId="0" xfId="0" applyNumberFormat="1" applyFont="1" applyAlignment="1">
      <alignment/>
    </xf>
    <xf numFmtId="176" fontId="4" fillId="0" borderId="40" xfId="0" applyNumberFormat="1" applyFont="1" applyBorder="1" applyAlignment="1">
      <alignment horizontal="right" vertical="center" wrapText="1"/>
    </xf>
    <xf numFmtId="0" fontId="8" fillId="0" borderId="4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8" fillId="0" borderId="35" xfId="0" applyNumberFormat="1" applyFont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left" vertical="center" shrinkToFit="1"/>
    </xf>
    <xf numFmtId="178" fontId="9" fillId="0" borderId="46" xfId="0" applyNumberFormat="1" applyFont="1" applyBorder="1" applyAlignment="1">
      <alignment vertical="center"/>
    </xf>
    <xf numFmtId="0" fontId="96" fillId="0" borderId="37" xfId="0" applyFont="1" applyBorder="1" applyAlignment="1">
      <alignment horizontal="center" vertical="center" wrapText="1"/>
    </xf>
    <xf numFmtId="176" fontId="26" fillId="0" borderId="32" xfId="0" applyNumberFormat="1" applyFont="1" applyBorder="1" applyAlignment="1">
      <alignment horizontal="center" vertical="center" wrapText="1"/>
    </xf>
    <xf numFmtId="0" fontId="96" fillId="0" borderId="46" xfId="0" applyFont="1" applyFill="1" applyBorder="1" applyAlignment="1">
      <alignment horizontal="center" vertical="center" wrapText="1"/>
    </xf>
    <xf numFmtId="176" fontId="26" fillId="0" borderId="33" xfId="0" applyNumberFormat="1" applyFont="1" applyFill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97" fillId="0" borderId="42" xfId="0" applyFont="1" applyBorder="1" applyAlignment="1">
      <alignment horizontal="left" vertical="center" shrinkToFit="1"/>
    </xf>
    <xf numFmtId="178" fontId="84" fillId="0" borderId="13" xfId="0" applyNumberFormat="1" applyFont="1" applyBorder="1" applyAlignment="1">
      <alignment vertical="center"/>
    </xf>
    <xf numFmtId="0" fontId="98" fillId="0" borderId="14" xfId="0" applyFont="1" applyBorder="1" applyAlignment="1">
      <alignment vertical="center" wrapText="1"/>
    </xf>
    <xf numFmtId="176" fontId="84" fillId="0" borderId="43" xfId="0" applyNumberFormat="1" applyFont="1" applyBorder="1" applyAlignment="1">
      <alignment vertical="center"/>
    </xf>
    <xf numFmtId="0" fontId="98" fillId="0" borderId="13" xfId="0" applyFont="1" applyFill="1" applyBorder="1" applyAlignment="1">
      <alignment vertical="center" wrapText="1"/>
    </xf>
    <xf numFmtId="176" fontId="99" fillId="0" borderId="15" xfId="0" applyNumberFormat="1" applyFont="1" applyFill="1" applyBorder="1" applyAlignment="1">
      <alignment vertical="center" wrapText="1"/>
    </xf>
    <xf numFmtId="0" fontId="97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shrinkToFit="1"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0" fontId="95" fillId="0" borderId="14" xfId="0" applyFont="1" applyBorder="1" applyAlignment="1">
      <alignment vertical="center" wrapText="1"/>
    </xf>
    <xf numFmtId="176" fontId="4" fillId="0" borderId="43" xfId="0" applyNumberFormat="1" applyFont="1" applyBorder="1" applyAlignment="1">
      <alignment vertical="center" wrapText="1"/>
    </xf>
    <xf numFmtId="0" fontId="95" fillId="0" borderId="13" xfId="0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left" vertical="center" shrinkToFit="1"/>
    </xf>
    <xf numFmtId="178" fontId="9" fillId="0" borderId="13" xfId="0" applyNumberFormat="1" applyFont="1" applyBorder="1" applyAlignment="1">
      <alignment vertical="center"/>
    </xf>
    <xf numFmtId="178" fontId="96" fillId="0" borderId="14" xfId="0" applyNumberFormat="1" applyFont="1" applyBorder="1" applyAlignment="1">
      <alignment vertical="center"/>
    </xf>
    <xf numFmtId="176" fontId="26" fillId="0" borderId="43" xfId="0" applyNumberFormat="1" applyFont="1" applyBorder="1" applyAlignment="1">
      <alignment horizontal="center" vertical="center" wrapText="1"/>
    </xf>
    <xf numFmtId="178" fontId="96" fillId="0" borderId="13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0" fontId="27" fillId="0" borderId="42" xfId="0" applyFont="1" applyBorder="1" applyAlignment="1">
      <alignment vertical="center" wrapText="1"/>
    </xf>
    <xf numFmtId="178" fontId="100" fillId="0" borderId="14" xfId="0" applyNumberFormat="1" applyFont="1" applyBorder="1" applyAlignment="1">
      <alignment vertical="center"/>
    </xf>
    <xf numFmtId="178" fontId="100" fillId="0" borderId="13" xfId="0" applyNumberFormat="1" applyFont="1" applyFill="1" applyBorder="1" applyAlignment="1">
      <alignment vertical="center"/>
    </xf>
    <xf numFmtId="176" fontId="84" fillId="0" borderId="15" xfId="0" applyNumberFormat="1" applyFont="1" applyFill="1" applyBorder="1" applyAlignment="1">
      <alignment vertical="center"/>
    </xf>
    <xf numFmtId="0" fontId="101" fillId="0" borderId="42" xfId="0" applyFont="1" applyBorder="1" applyAlignment="1">
      <alignment vertical="center" wrapText="1"/>
    </xf>
    <xf numFmtId="178" fontId="95" fillId="0" borderId="14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8" fontId="95" fillId="0" borderId="13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15" fillId="0" borderId="42" xfId="0" applyFont="1" applyBorder="1" applyAlignment="1">
      <alignment vertical="center" wrapText="1"/>
    </xf>
    <xf numFmtId="178" fontId="9" fillId="0" borderId="13" xfId="0" applyNumberFormat="1" applyFont="1" applyFill="1" applyBorder="1" applyAlignment="1" applyProtection="1">
      <alignment horizontal="right" vertical="center"/>
      <protection/>
    </xf>
    <xf numFmtId="176" fontId="3" fillId="0" borderId="43" xfId="0" applyNumberFormat="1" applyFont="1" applyBorder="1" applyAlignment="1">
      <alignment vertical="center"/>
    </xf>
    <xf numFmtId="178" fontId="102" fillId="0" borderId="1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6" fontId="9" fillId="0" borderId="43" xfId="0" applyNumberFormat="1" applyFont="1" applyBorder="1" applyAlignment="1">
      <alignment vertical="center"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176" fontId="9" fillId="0" borderId="15" xfId="0" applyNumberFormat="1" applyFont="1" applyFill="1" applyBorder="1" applyAlignment="1">
      <alignment vertical="center" shrinkToFit="1"/>
    </xf>
    <xf numFmtId="0" fontId="0" fillId="0" borderId="42" xfId="0" applyNumberFormat="1" applyFont="1" applyFill="1" applyBorder="1" applyAlignment="1" applyProtection="1">
      <alignment horizontal="left" vertical="center"/>
      <protection/>
    </xf>
    <xf numFmtId="178" fontId="84" fillId="0" borderId="13" xfId="0" applyNumberFormat="1" applyFont="1" applyFill="1" applyBorder="1" applyAlignment="1">
      <alignment vertical="center"/>
    </xf>
    <xf numFmtId="178" fontId="100" fillId="0" borderId="14" xfId="0" applyNumberFormat="1" applyFont="1" applyFill="1" applyBorder="1" applyAlignment="1">
      <alignment vertical="center"/>
    </xf>
    <xf numFmtId="176" fontId="84" fillId="0" borderId="43" xfId="0" applyNumberFormat="1" applyFont="1" applyFill="1" applyBorder="1" applyAlignment="1">
      <alignment vertical="center"/>
    </xf>
    <xf numFmtId="0" fontId="101" fillId="0" borderId="42" xfId="0" applyFont="1" applyFill="1" applyBorder="1" applyAlignment="1">
      <alignment vertical="center" wrapText="1"/>
    </xf>
    <xf numFmtId="0" fontId="99" fillId="0" borderId="42" xfId="0" applyFont="1" applyFill="1" applyBorder="1" applyAlignment="1">
      <alignment horizontal="left" vertical="center" shrinkToFit="1"/>
    </xf>
    <xf numFmtId="178" fontId="81" fillId="0" borderId="13" xfId="0" applyNumberFormat="1" applyFont="1" applyFill="1" applyBorder="1" applyAlignment="1">
      <alignment vertical="center"/>
    </xf>
    <xf numFmtId="178" fontId="98" fillId="0" borderId="14" xfId="0" applyNumberFormat="1" applyFont="1" applyFill="1" applyBorder="1" applyAlignment="1">
      <alignment vertical="center"/>
    </xf>
    <xf numFmtId="176" fontId="81" fillId="0" borderId="43" xfId="0" applyNumberFormat="1" applyFont="1" applyFill="1" applyBorder="1" applyAlignment="1">
      <alignment vertical="center"/>
    </xf>
    <xf numFmtId="178" fontId="98" fillId="0" borderId="1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28" fillId="0" borderId="42" xfId="0" applyFont="1" applyFill="1" applyBorder="1" applyAlignment="1">
      <alignment vertical="center" wrapText="1"/>
    </xf>
    <xf numFmtId="178" fontId="9" fillId="0" borderId="13" xfId="0" applyNumberFormat="1" applyFont="1" applyFill="1" applyBorder="1" applyAlignment="1">
      <alignment vertical="center"/>
    </xf>
    <xf numFmtId="178" fontId="96" fillId="0" borderId="14" xfId="0" applyNumberFormat="1" applyFont="1" applyFill="1" applyBorder="1" applyAlignment="1">
      <alignment vertical="center"/>
    </xf>
    <xf numFmtId="176" fontId="9" fillId="0" borderId="43" xfId="0" applyNumberFormat="1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81" fillId="0" borderId="15" xfId="0" applyNumberFormat="1" applyFont="1" applyFill="1" applyBorder="1" applyAlignment="1">
      <alignment vertical="center"/>
    </xf>
    <xf numFmtId="0" fontId="103" fillId="0" borderId="42" xfId="0" applyFont="1" applyFill="1" applyBorder="1" applyAlignment="1">
      <alignment vertical="center" wrapText="1"/>
    </xf>
    <xf numFmtId="0" fontId="26" fillId="0" borderId="44" xfId="0" applyFont="1" applyBorder="1" applyAlignment="1">
      <alignment horizontal="center" vertical="center" shrinkToFit="1"/>
    </xf>
    <xf numFmtId="178" fontId="9" fillId="0" borderId="19" xfId="0" applyNumberFormat="1" applyFont="1" applyBorder="1" applyAlignment="1">
      <alignment vertical="center"/>
    </xf>
    <xf numFmtId="178" fontId="9" fillId="0" borderId="21" xfId="0" applyNumberFormat="1" applyFont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178" fontId="96" fillId="0" borderId="19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0" fontId="27" fillId="0" borderId="44" xfId="0" applyFont="1" applyBorder="1" applyAlignment="1">
      <alignment vertical="center" wrapText="1"/>
    </xf>
    <xf numFmtId="0" fontId="10" fillId="0" borderId="41" xfId="0" applyFont="1" applyFill="1" applyBorder="1" applyAlignment="1">
      <alignment vertical="center"/>
    </xf>
    <xf numFmtId="178" fontId="10" fillId="0" borderId="36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0" fontId="101" fillId="0" borderId="47" xfId="0" applyFont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178" fontId="10" fillId="0" borderId="36" xfId="0" applyNumberFormat="1" applyFont="1" applyFill="1" applyBorder="1" applyAlignment="1">
      <alignment vertical="center"/>
    </xf>
    <xf numFmtId="0" fontId="10" fillId="0" borderId="15" xfId="84" applyNumberFormat="1" applyFont="1" applyFill="1" applyBorder="1" applyAlignment="1" applyProtection="1">
      <alignment vertical="center"/>
      <protection locked="0"/>
    </xf>
    <xf numFmtId="178" fontId="10" fillId="0" borderId="13" xfId="0" applyNumberFormat="1" applyFont="1" applyFill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3" fontId="10" fillId="0" borderId="36" xfId="81" applyNumberFormat="1" applyFont="1" applyBorder="1" applyAlignment="1" applyProtection="1">
      <alignment vertical="center"/>
      <protection locked="0"/>
    </xf>
    <xf numFmtId="3" fontId="10" fillId="0" borderId="15" xfId="81" applyNumberFormat="1" applyFont="1" applyBorder="1" applyAlignment="1" applyProtection="1">
      <alignment vertical="center"/>
      <protection locked="0"/>
    </xf>
    <xf numFmtId="3" fontId="10" fillId="0" borderId="30" xfId="81" applyNumberFormat="1" applyFont="1" applyFill="1" applyBorder="1" applyProtection="1">
      <alignment/>
      <protection locked="0"/>
    </xf>
    <xf numFmtId="0" fontId="10" fillId="0" borderId="24" xfId="83" applyFont="1" applyFill="1" applyBorder="1" applyAlignment="1">
      <alignment horizontal="center" vertical="center"/>
      <protection/>
    </xf>
    <xf numFmtId="178" fontId="10" fillId="0" borderId="19" xfId="70" applyNumberFormat="1" applyFont="1" applyFill="1" applyBorder="1">
      <alignment vertical="center"/>
      <protection/>
    </xf>
    <xf numFmtId="178" fontId="10" fillId="0" borderId="48" xfId="70" applyNumberFormat="1" applyFont="1" applyFill="1" applyBorder="1">
      <alignment vertical="center"/>
      <protection/>
    </xf>
    <xf numFmtId="176" fontId="10" fillId="0" borderId="21" xfId="0" applyNumberFormat="1" applyFont="1" applyBorder="1" applyAlignment="1">
      <alignment vertical="center"/>
    </xf>
    <xf numFmtId="3" fontId="10" fillId="0" borderId="21" xfId="81" applyNumberFormat="1" applyFont="1" applyBorder="1" applyAlignment="1" applyProtection="1">
      <alignment vertical="center"/>
      <protection locked="0"/>
    </xf>
    <xf numFmtId="3" fontId="10" fillId="0" borderId="29" xfId="81" applyNumberFormat="1" applyFont="1" applyFill="1" applyBorder="1" applyProtection="1">
      <alignment/>
      <protection locked="0"/>
    </xf>
    <xf numFmtId="0" fontId="0" fillId="0" borderId="2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29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4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8" fontId="0" fillId="0" borderId="14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29" fillId="0" borderId="21" xfId="0" applyFont="1" applyBorder="1" applyAlignment="1">
      <alignment/>
    </xf>
    <xf numFmtId="0" fontId="10" fillId="0" borderId="46" xfId="78" applyFont="1" applyFill="1" applyBorder="1" applyAlignment="1">
      <alignment vertical="center"/>
      <protection/>
    </xf>
    <xf numFmtId="178" fontId="10" fillId="0" borderId="37" xfId="0" applyNumberFormat="1" applyFont="1" applyFill="1" applyBorder="1" applyAlignment="1">
      <alignment vertical="center"/>
    </xf>
    <xf numFmtId="0" fontId="10" fillId="0" borderId="37" xfId="77" applyFont="1" applyFill="1" applyBorder="1">
      <alignment/>
      <protection/>
    </xf>
    <xf numFmtId="176" fontId="10" fillId="0" borderId="37" xfId="0" applyNumberFormat="1" applyFont="1" applyBorder="1" applyAlignment="1">
      <alignment vertical="center"/>
    </xf>
    <xf numFmtId="0" fontId="10" fillId="0" borderId="33" xfId="78" applyFont="1" applyFill="1" applyBorder="1" applyAlignment="1">
      <alignment/>
      <protection/>
    </xf>
    <xf numFmtId="0" fontId="10" fillId="0" borderId="13" xfId="82" applyFont="1" applyFill="1" applyBorder="1" applyAlignment="1" applyProtection="1">
      <alignment horizontal="left" vertical="center"/>
      <protection locked="0"/>
    </xf>
    <xf numFmtId="178" fontId="10" fillId="0" borderId="14" xfId="70" applyNumberFormat="1" applyFont="1" applyFill="1" applyBorder="1">
      <alignment vertical="center"/>
      <protection/>
    </xf>
    <xf numFmtId="0" fontId="10" fillId="0" borderId="14" xfId="84" applyNumberFormat="1" applyFont="1" applyFill="1" applyBorder="1" applyAlignment="1" applyProtection="1">
      <alignment vertical="center"/>
      <protection locked="0"/>
    </xf>
    <xf numFmtId="176" fontId="10" fillId="0" borderId="14" xfId="70" applyNumberFormat="1" applyFont="1" applyFill="1" applyBorder="1">
      <alignment vertical="center"/>
      <protection/>
    </xf>
    <xf numFmtId="176" fontId="10" fillId="0" borderId="14" xfId="0" applyNumberFormat="1" applyFont="1" applyBorder="1" applyAlignment="1">
      <alignment vertical="center"/>
    </xf>
    <xf numFmtId="0" fontId="10" fillId="0" borderId="15" xfId="78" applyFont="1" applyFill="1" applyBorder="1" applyAlignment="1">
      <alignment/>
      <protection/>
    </xf>
    <xf numFmtId="0" fontId="10" fillId="0" borderId="13" xfId="0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0" fontId="10" fillId="0" borderId="19" xfId="82" applyFont="1" applyFill="1" applyBorder="1" applyAlignment="1" applyProtection="1">
      <alignment horizontal="center" vertical="center"/>
      <protection locked="0"/>
    </xf>
    <xf numFmtId="178" fontId="10" fillId="0" borderId="20" xfId="70" applyNumberFormat="1" applyFont="1" applyFill="1" applyBorder="1">
      <alignment vertical="center"/>
      <protection/>
    </xf>
    <xf numFmtId="0" fontId="10" fillId="0" borderId="20" xfId="84" applyNumberFormat="1" applyFont="1" applyFill="1" applyBorder="1" applyAlignment="1" applyProtection="1">
      <alignment vertical="center"/>
      <protection locked="0"/>
    </xf>
    <xf numFmtId="176" fontId="10" fillId="0" borderId="20" xfId="70" applyNumberFormat="1" applyFont="1" applyFill="1" applyBorder="1">
      <alignment vertical="center"/>
      <protection/>
    </xf>
    <xf numFmtId="176" fontId="10" fillId="0" borderId="20" xfId="0" applyNumberFormat="1" applyFont="1" applyBorder="1" applyAlignment="1">
      <alignment vertical="center"/>
    </xf>
    <xf numFmtId="0" fontId="10" fillId="0" borderId="21" xfId="78" applyFont="1" applyFill="1" applyBorder="1" applyAlignment="1">
      <alignment/>
      <protection/>
    </xf>
    <xf numFmtId="0" fontId="30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3" fontId="10" fillId="0" borderId="0" xfId="81" applyNumberFormat="1" applyFont="1" applyFill="1" applyProtection="1">
      <alignment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91" fillId="0" borderId="51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179" fontId="9" fillId="0" borderId="37" xfId="0" applyNumberFormat="1" applyFont="1" applyFill="1" applyBorder="1" applyAlignment="1">
      <alignment horizontal="center" vertical="center"/>
    </xf>
    <xf numFmtId="178" fontId="9" fillId="0" borderId="37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9" fontId="81" fillId="0" borderId="14" xfId="0" applyNumberFormat="1" applyFont="1" applyFill="1" applyBorder="1" applyAlignment="1">
      <alignment horizontal="center" vertical="center"/>
    </xf>
    <xf numFmtId="178" fontId="81" fillId="0" borderId="14" xfId="0" applyNumberFormat="1" applyFont="1" applyBorder="1" applyAlignment="1">
      <alignment horizontal="center" vertical="center"/>
    </xf>
    <xf numFmtId="0" fontId="81" fillId="0" borderId="15" xfId="0" applyNumberFormat="1" applyFont="1" applyBorder="1" applyAlignment="1">
      <alignment horizontal="center" vertical="center"/>
    </xf>
    <xf numFmtId="179" fontId="84" fillId="0" borderId="20" xfId="0" applyNumberFormat="1" applyFont="1" applyFill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104" fillId="33" borderId="0" xfId="71" applyFont="1" applyFill="1">
      <alignment vertical="center"/>
      <protection/>
    </xf>
    <xf numFmtId="0" fontId="5" fillId="33" borderId="0" xfId="71" applyFont="1" applyFill="1" applyAlignment="1">
      <alignment horizontal="left" vertical="center" wrapText="1"/>
      <protection/>
    </xf>
    <xf numFmtId="0" fontId="105" fillId="35" borderId="0" xfId="71" applyFont="1" applyFill="1" applyAlignment="1">
      <alignment horizontal="left" vertical="center" wrapText="1"/>
      <protection/>
    </xf>
    <xf numFmtId="0" fontId="91" fillId="0" borderId="14" xfId="66" applyFont="1" applyFill="1" applyBorder="1" applyAlignment="1">
      <alignment horizontal="center" vertical="center" wrapText="1"/>
      <protection/>
    </xf>
    <xf numFmtId="0" fontId="91" fillId="0" borderId="36" xfId="66" applyFont="1" applyFill="1" applyBorder="1" applyAlignment="1">
      <alignment horizontal="center" vertical="center" wrapText="1"/>
      <protection/>
    </xf>
    <xf numFmtId="0" fontId="91" fillId="0" borderId="37" xfId="66" applyFont="1" applyFill="1" applyBorder="1">
      <alignment vertical="center"/>
      <protection/>
    </xf>
    <xf numFmtId="0" fontId="86" fillId="0" borderId="38" xfId="66" applyFont="1" applyFill="1" applyBorder="1">
      <alignment vertical="center"/>
      <protection/>
    </xf>
    <xf numFmtId="0" fontId="86" fillId="0" borderId="37" xfId="66" applyFont="1" applyFill="1" applyBorder="1" applyAlignment="1">
      <alignment horizontal="left" vertical="center" indent="1"/>
      <protection/>
    </xf>
    <xf numFmtId="0" fontId="91" fillId="34" borderId="37" xfId="66" applyFont="1" applyFill="1" applyBorder="1">
      <alignment vertical="center"/>
      <protection/>
    </xf>
    <xf numFmtId="0" fontId="86" fillId="0" borderId="14" xfId="76" applyFont="1" applyBorder="1" applyAlignment="1">
      <alignment horizontal="left" vertical="center" indent="1"/>
      <protection/>
    </xf>
    <xf numFmtId="0" fontId="86" fillId="0" borderId="14" xfId="76" applyFont="1" applyFill="1" applyBorder="1" applyAlignment="1">
      <alignment horizontal="left" vertical="center" indent="1"/>
      <protection/>
    </xf>
    <xf numFmtId="0" fontId="5" fillId="0" borderId="39" xfId="66" applyFont="1" applyBorder="1" applyAlignment="1">
      <alignment horizontal="left" vertical="center" wrapText="1"/>
      <protection/>
    </xf>
    <xf numFmtId="0" fontId="81" fillId="0" borderId="53" xfId="66" applyFont="1" applyBorder="1" applyAlignment="1">
      <alignment horizontal="right" vertical="center"/>
      <protection/>
    </xf>
    <xf numFmtId="0" fontId="91" fillId="0" borderId="38" xfId="6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8" fontId="9" fillId="0" borderId="33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8" fontId="81" fillId="0" borderId="15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8" fontId="0" fillId="0" borderId="15" xfId="0" applyNumberFormat="1" applyFont="1" applyFill="1" applyBorder="1" applyAlignment="1" applyProtection="1">
      <alignment horizontal="right" vertical="center"/>
      <protection/>
    </xf>
    <xf numFmtId="0" fontId="84" fillId="0" borderId="19" xfId="0" applyNumberFormat="1" applyFont="1" applyFill="1" applyBorder="1" applyAlignment="1" applyProtection="1">
      <alignment horizontal="center" vertical="center"/>
      <protection/>
    </xf>
    <xf numFmtId="178" fontId="84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96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179" fontId="95" fillId="0" borderId="0" xfId="0" applyNumberFormat="1" applyFont="1" applyFill="1" applyAlignment="1">
      <alignment vertical="center"/>
    </xf>
    <xf numFmtId="176" fontId="95" fillId="0" borderId="0" xfId="0" applyNumberFormat="1" applyFont="1" applyFill="1" applyAlignment="1">
      <alignment vertical="center"/>
    </xf>
    <xf numFmtId="0" fontId="10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vertical="center" wrapText="1"/>
    </xf>
    <xf numFmtId="179" fontId="94" fillId="0" borderId="0" xfId="0" applyNumberFormat="1" applyFont="1" applyFill="1" applyAlignment="1">
      <alignment vertical="center" wrapText="1"/>
    </xf>
    <xf numFmtId="179" fontId="95" fillId="0" borderId="0" xfId="0" applyNumberFormat="1" applyFont="1" applyFill="1" applyAlignment="1">
      <alignment vertical="center" wrapText="1"/>
    </xf>
    <xf numFmtId="176" fontId="95" fillId="0" borderId="40" xfId="0" applyNumberFormat="1" applyFont="1" applyFill="1" applyBorder="1" applyAlignment="1">
      <alignment vertical="center" wrapText="1"/>
    </xf>
    <xf numFmtId="176" fontId="94" fillId="0" borderId="40" xfId="0" applyNumberFormat="1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78" fontId="3" fillId="0" borderId="55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79" fontId="0" fillId="0" borderId="55" xfId="0" applyNumberFormat="1" applyFont="1" applyFill="1" applyBorder="1" applyAlignment="1">
      <alignment horizontal="center" vertical="center" wrapText="1"/>
    </xf>
    <xf numFmtId="178" fontId="0" fillId="0" borderId="55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176" fontId="0" fillId="0" borderId="55" xfId="0" applyNumberFormat="1" applyFont="1" applyFill="1" applyBorder="1" applyAlignment="1">
      <alignment horizontal="center" vertical="center" wrapText="1"/>
    </xf>
    <xf numFmtId="176" fontId="0" fillId="0" borderId="56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shrinkToFit="1"/>
    </xf>
    <xf numFmtId="179" fontId="9" fillId="0" borderId="46" xfId="0" applyNumberFormat="1" applyFont="1" applyFill="1" applyBorder="1" applyAlignment="1">
      <alignment vertical="center"/>
    </xf>
    <xf numFmtId="179" fontId="9" fillId="0" borderId="33" xfId="0" applyNumberFormat="1" applyFont="1" applyFill="1" applyBorder="1" applyAlignment="1">
      <alignment vertical="center"/>
    </xf>
    <xf numFmtId="178" fontId="9" fillId="0" borderId="38" xfId="0" applyNumberFormat="1" applyFont="1" applyFill="1" applyBorder="1" applyAlignment="1">
      <alignment vertical="center"/>
    </xf>
    <xf numFmtId="176" fontId="9" fillId="0" borderId="37" xfId="0" applyNumberFormat="1" applyFont="1" applyFill="1" applyBorder="1" applyAlignment="1">
      <alignment vertical="center"/>
    </xf>
    <xf numFmtId="179" fontId="9" fillId="0" borderId="37" xfId="0" applyNumberFormat="1" applyFont="1" applyFill="1" applyBorder="1" applyAlignment="1">
      <alignment vertical="center"/>
    </xf>
    <xf numFmtId="176" fontId="9" fillId="0" borderId="32" xfId="0" applyNumberFormat="1" applyFont="1" applyFill="1" applyBorder="1" applyAlignment="1">
      <alignment vertical="center"/>
    </xf>
    <xf numFmtId="0" fontId="89" fillId="0" borderId="4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shrinkToFit="1"/>
    </xf>
    <xf numFmtId="179" fontId="3" fillId="0" borderId="13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 wrapText="1"/>
    </xf>
    <xf numFmtId="179" fontId="3" fillId="0" borderId="14" xfId="0" applyNumberFormat="1" applyFont="1" applyFill="1" applyBorder="1" applyAlignment="1">
      <alignment vertical="center"/>
    </xf>
    <xf numFmtId="176" fontId="9" fillId="0" borderId="43" xfId="0" applyNumberFormat="1" applyFont="1" applyFill="1" applyBorder="1" applyAlignment="1">
      <alignment vertical="center" wrapText="1"/>
    </xf>
    <xf numFmtId="0" fontId="81" fillId="0" borderId="42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shrinkToFit="1"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 wrapText="1"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179" fontId="0" fillId="0" borderId="14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vertical="center"/>
    </xf>
    <xf numFmtId="178" fontId="102" fillId="0" borderId="0" xfId="0" applyNumberFormat="1" applyFont="1" applyFill="1" applyAlignment="1">
      <alignment vertical="center"/>
    </xf>
    <xf numFmtId="179" fontId="3" fillId="0" borderId="13" xfId="0" applyNumberFormat="1" applyFont="1" applyFill="1" applyBorder="1" applyAlignment="1" applyProtection="1">
      <alignment horizontal="right" vertical="center"/>
      <protection/>
    </xf>
    <xf numFmtId="178" fontId="3" fillId="0" borderId="36" xfId="0" applyNumberFormat="1" applyFont="1" applyFill="1" applyBorder="1" applyAlignment="1" applyProtection="1">
      <alignment horizontal="right" vertical="center"/>
      <protection/>
    </xf>
    <xf numFmtId="0" fontId="108" fillId="0" borderId="4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 shrinkToFit="1"/>
    </xf>
    <xf numFmtId="179" fontId="0" fillId="0" borderId="16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59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vertical="center"/>
    </xf>
    <xf numFmtId="176" fontId="9" fillId="0" borderId="60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left" vertical="center" shrinkToFit="1"/>
    </xf>
    <xf numFmtId="179" fontId="9" fillId="0" borderId="10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8" fontId="9" fillId="0" borderId="6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vertical="center"/>
    </xf>
    <xf numFmtId="176" fontId="9" fillId="0" borderId="62" xfId="0" applyNumberFormat="1" applyFont="1" applyFill="1" applyBorder="1" applyAlignment="1">
      <alignment vertical="center"/>
    </xf>
    <xf numFmtId="0" fontId="81" fillId="0" borderId="41" xfId="0" applyFont="1" applyFill="1" applyBorder="1" applyAlignment="1">
      <alignment vertical="center" wrapText="1"/>
    </xf>
    <xf numFmtId="0" fontId="81" fillId="0" borderId="45" xfId="0" applyFont="1" applyFill="1" applyBorder="1" applyAlignment="1">
      <alignment vertical="center" wrapText="1"/>
    </xf>
    <xf numFmtId="0" fontId="9" fillId="0" borderId="37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shrinkToFit="1"/>
    </xf>
    <xf numFmtId="0" fontId="108" fillId="0" borderId="63" xfId="0" applyFont="1" applyFill="1" applyBorder="1" applyAlignment="1">
      <alignment vertical="center" wrapText="1"/>
    </xf>
    <xf numFmtId="179" fontId="0" fillId="0" borderId="64" xfId="0" applyNumberFormat="1" applyFont="1" applyFill="1" applyBorder="1" applyAlignment="1">
      <alignment vertical="center"/>
    </xf>
    <xf numFmtId="179" fontId="0" fillId="0" borderId="65" xfId="0" applyNumberFormat="1" applyFont="1" applyFill="1" applyBorder="1" applyAlignment="1">
      <alignment vertical="center"/>
    </xf>
    <xf numFmtId="178" fontId="0" fillId="0" borderId="66" xfId="0" applyNumberFormat="1" applyFont="1" applyFill="1" applyBorder="1" applyAlignment="1">
      <alignment vertical="center"/>
    </xf>
    <xf numFmtId="176" fontId="9" fillId="0" borderId="67" xfId="0" applyNumberFormat="1" applyFont="1" applyFill="1" applyBorder="1" applyAlignment="1">
      <alignment vertical="center" wrapText="1"/>
    </xf>
    <xf numFmtId="0" fontId="0" fillId="0" borderId="67" xfId="0" applyNumberFormat="1" applyFont="1" applyFill="1" applyBorder="1" applyAlignment="1">
      <alignment vertical="center"/>
    </xf>
    <xf numFmtId="176" fontId="9" fillId="0" borderId="68" xfId="0" applyNumberFormat="1" applyFont="1" applyFill="1" applyBorder="1" applyAlignment="1">
      <alignment vertical="center" wrapText="1"/>
    </xf>
    <xf numFmtId="0" fontId="81" fillId="0" borderId="69" xfId="0" applyFont="1" applyFill="1" applyBorder="1" applyAlignment="1">
      <alignment vertical="center" wrapText="1"/>
    </xf>
    <xf numFmtId="0" fontId="86" fillId="0" borderId="41" xfId="0" applyFont="1" applyFill="1" applyBorder="1" applyAlignment="1">
      <alignment vertical="center" wrapText="1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8" fontId="3" fillId="0" borderId="36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8" fontId="0" fillId="0" borderId="48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vertical="center"/>
    </xf>
    <xf numFmtId="176" fontId="9" fillId="0" borderId="35" xfId="0" applyNumberFormat="1" applyFont="1" applyFill="1" applyBorder="1" applyAlignment="1">
      <alignment vertical="center" wrapText="1"/>
    </xf>
    <xf numFmtId="0" fontId="89" fillId="0" borderId="41" xfId="0" applyFont="1" applyFill="1" applyBorder="1" applyAlignment="1">
      <alignment vertical="center" wrapText="1"/>
    </xf>
    <xf numFmtId="0" fontId="16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Font="1" applyFill="1" applyBorder="1" applyAlignment="1">
      <alignment vertical="center" shrinkToFit="1"/>
    </xf>
    <xf numFmtId="0" fontId="3" fillId="0" borderId="14" xfId="0" applyNumberFormat="1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 wrapText="1"/>
    </xf>
    <xf numFmtId="0" fontId="84" fillId="0" borderId="42" xfId="0" applyFont="1" applyFill="1" applyBorder="1" applyAlignment="1">
      <alignment vertical="center" wrapText="1"/>
    </xf>
    <xf numFmtId="176" fontId="9" fillId="0" borderId="36" xfId="0" applyNumberFormat="1" applyFont="1" applyFill="1" applyBorder="1" applyAlignment="1">
      <alignment vertical="center" wrapText="1"/>
    </xf>
    <xf numFmtId="179" fontId="3" fillId="0" borderId="36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0" fontId="89" fillId="0" borderId="42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176" fontId="9" fillId="0" borderId="32" xfId="0" applyNumberFormat="1" applyFont="1" applyFill="1" applyBorder="1" applyAlignment="1">
      <alignment vertical="center" shrinkToFit="1"/>
    </xf>
    <xf numFmtId="0" fontId="81" fillId="0" borderId="42" xfId="0" applyFont="1" applyFill="1" applyBorder="1" applyAlignment="1">
      <alignment vertical="center"/>
    </xf>
    <xf numFmtId="0" fontId="81" fillId="0" borderId="63" xfId="0" applyFont="1" applyFill="1" applyBorder="1" applyAlignment="1">
      <alignment vertical="center" wrapText="1"/>
    </xf>
    <xf numFmtId="178" fontId="0" fillId="0" borderId="15" xfId="0" applyNumberFormat="1" applyFont="1" applyFill="1" applyBorder="1" applyAlignment="1">
      <alignment vertical="center"/>
    </xf>
    <xf numFmtId="0" fontId="109" fillId="0" borderId="42" xfId="0" applyFont="1" applyFill="1" applyBorder="1" applyAlignment="1">
      <alignment vertical="center" wrapText="1"/>
    </xf>
    <xf numFmtId="178" fontId="95" fillId="0" borderId="0" xfId="0" applyNumberFormat="1" applyFont="1" applyFill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6" fontId="9" fillId="0" borderId="62" xfId="0" applyNumberFormat="1" applyFont="1" applyFill="1" applyBorder="1" applyAlignment="1">
      <alignment vertical="center" shrinkToFit="1"/>
    </xf>
    <xf numFmtId="179" fontId="3" fillId="0" borderId="46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/>
    </xf>
    <xf numFmtId="178" fontId="3" fillId="0" borderId="38" xfId="0" applyNumberFormat="1" applyFont="1" applyFill="1" applyBorder="1" applyAlignment="1">
      <alignment vertical="center"/>
    </xf>
    <xf numFmtId="176" fontId="9" fillId="0" borderId="37" xfId="0" applyNumberFormat="1" applyFont="1" applyFill="1" applyBorder="1" applyAlignment="1">
      <alignment vertical="center" wrapText="1"/>
    </xf>
    <xf numFmtId="179" fontId="3" fillId="0" borderId="37" xfId="0" applyNumberFormat="1" applyFont="1" applyFill="1" applyBorder="1" applyAlignment="1">
      <alignment vertical="center"/>
    </xf>
    <xf numFmtId="176" fontId="9" fillId="0" borderId="32" xfId="0" applyNumberFormat="1" applyFont="1" applyFill="1" applyBorder="1" applyAlignment="1">
      <alignment vertical="center" wrapText="1"/>
    </xf>
    <xf numFmtId="0" fontId="84" fillId="0" borderId="45" xfId="0" applyFont="1" applyFill="1" applyBorder="1" applyAlignment="1">
      <alignment vertical="center" wrapText="1"/>
    </xf>
    <xf numFmtId="178" fontId="0" fillId="0" borderId="38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 shrinkToFit="1"/>
    </xf>
    <xf numFmtId="178" fontId="81" fillId="0" borderId="38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 shrinkToFit="1"/>
    </xf>
    <xf numFmtId="179" fontId="9" fillId="0" borderId="61" xfId="0" applyNumberFormat="1" applyFont="1" applyFill="1" applyBorder="1" applyAlignment="1">
      <alignment vertical="center"/>
    </xf>
    <xf numFmtId="178" fontId="96" fillId="0" borderId="0" xfId="0" applyNumberFormat="1" applyFont="1" applyFill="1" applyAlignment="1">
      <alignment vertical="center"/>
    </xf>
    <xf numFmtId="0" fontId="0" fillId="0" borderId="57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vertical="center" shrinkToFit="1"/>
    </xf>
    <xf numFmtId="176" fontId="9" fillId="0" borderId="20" xfId="0" applyNumberFormat="1" applyFont="1" applyFill="1" applyBorder="1" applyAlignment="1">
      <alignment vertical="center" shrinkToFit="1"/>
    </xf>
    <xf numFmtId="176" fontId="9" fillId="0" borderId="35" xfId="0" applyNumberFormat="1" applyFont="1" applyFill="1" applyBorder="1" applyAlignment="1">
      <alignment vertical="center"/>
    </xf>
    <xf numFmtId="176" fontId="9" fillId="0" borderId="67" xfId="0" applyNumberFormat="1" applyFont="1" applyFill="1" applyBorder="1" applyAlignment="1">
      <alignment vertical="center" shrinkToFit="1"/>
    </xf>
    <xf numFmtId="176" fontId="9" fillId="0" borderId="68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shrinkToFit="1"/>
    </xf>
    <xf numFmtId="179" fontId="3" fillId="0" borderId="19" xfId="0" applyNumberFormat="1" applyFont="1" applyFill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178" fontId="3" fillId="0" borderId="48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9" fillId="0" borderId="56" xfId="0" applyFont="1" applyFill="1" applyBorder="1" applyAlignment="1">
      <alignment horizontal="left" vertical="center" shrinkToFit="1"/>
    </xf>
    <xf numFmtId="179" fontId="9" fillId="0" borderId="49" xfId="0" applyNumberFormat="1" applyFont="1" applyFill="1" applyBorder="1" applyAlignment="1">
      <alignment vertical="center"/>
    </xf>
    <xf numFmtId="179" fontId="9" fillId="0" borderId="51" xfId="0" applyNumberFormat="1" applyFont="1" applyFill="1" applyBorder="1" applyAlignment="1">
      <alignment vertical="center"/>
    </xf>
    <xf numFmtId="178" fontId="9" fillId="0" borderId="70" xfId="0" applyNumberFormat="1" applyFont="1" applyFill="1" applyBorder="1" applyAlignment="1">
      <alignment vertical="center"/>
    </xf>
    <xf numFmtId="176" fontId="9" fillId="0" borderId="50" xfId="0" applyNumberFormat="1" applyFont="1" applyFill="1" applyBorder="1" applyAlignment="1">
      <alignment vertical="center"/>
    </xf>
    <xf numFmtId="179" fontId="9" fillId="0" borderId="50" xfId="0" applyNumberFormat="1" applyFont="1" applyFill="1" applyBorder="1" applyAlignment="1">
      <alignment vertical="center"/>
    </xf>
    <xf numFmtId="176" fontId="9" fillId="0" borderId="71" xfId="0" applyNumberFormat="1" applyFont="1" applyFill="1" applyBorder="1" applyAlignment="1">
      <alignment vertical="center"/>
    </xf>
    <xf numFmtId="0" fontId="84" fillId="0" borderId="55" xfId="0" applyFont="1" applyFill="1" applyBorder="1" applyAlignment="1">
      <alignment vertical="center" wrapText="1"/>
    </xf>
    <xf numFmtId="176" fontId="95" fillId="0" borderId="0" xfId="0" applyNumberFormat="1" applyFont="1" applyFill="1" applyBorder="1" applyAlignment="1">
      <alignment vertical="center" wrapText="1"/>
    </xf>
    <xf numFmtId="176" fontId="94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shrinkToFit="1"/>
    </xf>
    <xf numFmtId="181" fontId="36" fillId="0" borderId="15" xfId="0" applyNumberFormat="1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shrinkToFit="1"/>
    </xf>
    <xf numFmtId="178" fontId="10" fillId="0" borderId="14" xfId="0" applyNumberFormat="1" applyFont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6" fillId="0" borderId="13" xfId="0" applyFont="1" applyFill="1" applyBorder="1" applyAlignment="1">
      <alignment horizontal="left" vertical="center" shrinkToFit="1"/>
    </xf>
    <xf numFmtId="0" fontId="10" fillId="0" borderId="14" xfId="84" applyNumberFormat="1" applyFont="1" applyFill="1" applyBorder="1" applyAlignment="1" applyProtection="1">
      <alignment vertical="center"/>
      <protection locked="0"/>
    </xf>
    <xf numFmtId="0" fontId="10" fillId="0" borderId="14" xfId="70" applyFont="1" applyFill="1" applyBorder="1">
      <alignment vertical="center"/>
      <protection/>
    </xf>
    <xf numFmtId="0" fontId="10" fillId="0" borderId="15" xfId="70" applyFont="1" applyFill="1" applyBorder="1">
      <alignment vertical="center"/>
      <protection/>
    </xf>
    <xf numFmtId="0" fontId="35" fillId="0" borderId="14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179" fontId="10" fillId="0" borderId="20" xfId="84" applyNumberFormat="1" applyFont="1" applyFill="1" applyBorder="1" applyAlignment="1" applyProtection="1">
      <alignment horizontal="center" vertical="center"/>
      <protection locked="0"/>
    </xf>
    <xf numFmtId="0" fontId="10" fillId="0" borderId="20" xfId="84" applyNumberFormat="1" applyFont="1" applyFill="1" applyBorder="1" applyAlignment="1" applyProtection="1">
      <alignment horizontal="center" vertical="center"/>
      <protection locked="0"/>
    </xf>
    <xf numFmtId="176" fontId="10" fillId="0" borderId="20" xfId="0" applyNumberFormat="1" applyFont="1" applyBorder="1" applyAlignment="1">
      <alignment horizontal="center" vertical="center"/>
    </xf>
    <xf numFmtId="0" fontId="10" fillId="0" borderId="20" xfId="70" applyFont="1" applyFill="1" applyBorder="1">
      <alignment vertical="center"/>
      <protection/>
    </xf>
    <xf numFmtId="0" fontId="38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178" fontId="9" fillId="0" borderId="11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indent="1"/>
    </xf>
    <xf numFmtId="178" fontId="3" fillId="0" borderId="1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1" fillId="0" borderId="13" xfId="0" applyFont="1" applyBorder="1" applyAlignment="1">
      <alignment horizontal="left" vertical="center" indent="1"/>
    </xf>
    <xf numFmtId="178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indent="1"/>
    </xf>
    <xf numFmtId="0" fontId="1" fillId="0" borderId="13" xfId="0" applyFont="1" applyBorder="1" applyAlignment="1">
      <alignment vertical="center"/>
    </xf>
    <xf numFmtId="178" fontId="0" fillId="0" borderId="14" xfId="0" applyNumberFormat="1" applyFont="1" applyBorder="1" applyAlignment="1">
      <alignment horizontal="right" vertical="center"/>
    </xf>
    <xf numFmtId="178" fontId="0" fillId="36" borderId="14" xfId="0" applyNumberFormat="1" applyFont="1" applyFill="1" applyBorder="1" applyAlignment="1" applyProtection="1">
      <alignment horizontal="right" vertical="center"/>
      <protection/>
    </xf>
    <xf numFmtId="0" fontId="41" fillId="0" borderId="19" xfId="0" applyFont="1" applyBorder="1" applyAlignment="1">
      <alignment horizontal="left" vertical="center" indent="1"/>
    </xf>
    <xf numFmtId="178" fontId="0" fillId="0" borderId="20" xfId="0" applyNumberFormat="1" applyFont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36" borderId="2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0" fontId="0" fillId="0" borderId="13" xfId="0" applyFill="1" applyBorder="1" applyAlignment="1">
      <alignment horizontal="left" vertical="center" indent="1"/>
    </xf>
    <xf numFmtId="178" fontId="95" fillId="0" borderId="14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indent="1"/>
    </xf>
    <xf numFmtId="178" fontId="0" fillId="0" borderId="17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8" fontId="95" fillId="0" borderId="67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1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9" xfId="0" applyFont="1" applyFill="1" applyBorder="1" applyAlignment="1">
      <alignment horizontal="left" vertical="center" indent="1" shrinkToFit="1"/>
    </xf>
    <xf numFmtId="178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176" fontId="9" fillId="0" borderId="37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81" fontId="9" fillId="0" borderId="12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6" fontId="110" fillId="0" borderId="73" xfId="0" applyNumberFormat="1" applyFont="1" applyBorder="1" applyAlignment="1">
      <alignment vertical="center"/>
    </xf>
    <xf numFmtId="176" fontId="110" fillId="0" borderId="74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178" fontId="9" fillId="0" borderId="14" xfId="0" applyNumberFormat="1" applyFont="1" applyBorder="1" applyAlignment="1">
      <alignment vertical="center" wrapText="1"/>
    </xf>
    <xf numFmtId="181" fontId="9" fillId="0" borderId="14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8" fontId="3" fillId="0" borderId="14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horizontal="right" vertical="center"/>
    </xf>
    <xf numFmtId="176" fontId="84" fillId="0" borderId="15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178" fontId="9" fillId="0" borderId="20" xfId="0" applyNumberFormat="1" applyFont="1" applyBorder="1" applyAlignment="1">
      <alignment vertical="center" wrapText="1"/>
    </xf>
    <xf numFmtId="181" fontId="9" fillId="0" borderId="20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178" fontId="39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10" fillId="0" borderId="0" xfId="79" applyFont="1" applyFill="1" applyAlignment="1">
      <alignment vertical="top"/>
      <protection/>
    </xf>
    <xf numFmtId="0" fontId="0" fillId="33" borderId="0" xfId="0" applyFont="1" applyFill="1" applyAlignment="1">
      <alignment vertical="center"/>
    </xf>
    <xf numFmtId="0" fontId="81" fillId="0" borderId="0" xfId="79" applyFill="1" applyAlignment="1">
      <alignment horizontal="center" vertical="center"/>
      <protection/>
    </xf>
    <xf numFmtId="0" fontId="81" fillId="0" borderId="0" xfId="79" applyFont="1" applyBorder="1" applyAlignment="1">
      <alignment horizontal="left" vertical="center"/>
      <protection/>
    </xf>
    <xf numFmtId="0" fontId="81" fillId="0" borderId="0" xfId="79" applyFont="1" applyFill="1">
      <alignment vertical="center"/>
      <protection/>
    </xf>
    <xf numFmtId="0" fontId="42" fillId="0" borderId="0" xfId="79" applyFont="1" applyBorder="1" applyAlignment="1">
      <alignment horizontal="center" vertical="top"/>
      <protection/>
    </xf>
    <xf numFmtId="0" fontId="10" fillId="0" borderId="0" xfId="79" applyFont="1" applyBorder="1" applyAlignment="1">
      <alignment vertical="top"/>
      <protection/>
    </xf>
    <xf numFmtId="0" fontId="81" fillId="33" borderId="14" xfId="79" applyFont="1" applyFill="1" applyBorder="1" applyAlignment="1">
      <alignment horizontal="center" vertical="center"/>
      <protection/>
    </xf>
    <xf numFmtId="0" fontId="81" fillId="33" borderId="14" xfId="79" applyFont="1" applyFill="1" applyBorder="1">
      <alignment vertical="center"/>
      <protection/>
    </xf>
    <xf numFmtId="0" fontId="81" fillId="33" borderId="0" xfId="79" applyFont="1" applyFill="1" applyBorder="1">
      <alignment vertical="center"/>
      <protection/>
    </xf>
  </cellXfs>
  <cellStyles count="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常规 10 2 2 2 2" xfId="65"/>
    <cellStyle name="常规 12 2" xfId="66"/>
    <cellStyle name="常规 13 2 2 2 2" xfId="67"/>
    <cellStyle name="常规 13 2 2_2015财政决算公开" xfId="68"/>
    <cellStyle name="常规 2" xfId="69"/>
    <cellStyle name="常规 2 2 2 2_2015财政决算公开" xfId="70"/>
    <cellStyle name="常规 33 3" xfId="71"/>
    <cellStyle name="常规 4 2 11" xfId="72"/>
    <cellStyle name="常规 54" xfId="73"/>
    <cellStyle name="常规 59" xfId="74"/>
    <cellStyle name="常规 65" xfId="75"/>
    <cellStyle name="常规 72" xfId="76"/>
    <cellStyle name="常规_2002年全省财政基金预算收入计划表_新 2" xfId="77"/>
    <cellStyle name="常规_2003年预计及2004年预算基金_Book2" xfId="78"/>
    <cellStyle name="常规_2006年预算表" xfId="79"/>
    <cellStyle name="常规_B12福建省6月决算 2" xfId="80"/>
    <cellStyle name="常规_本级" xfId="81"/>
    <cellStyle name="常规_省级基金表样 2" xfId="82"/>
    <cellStyle name="常规_预计与预算2 3 2" xfId="83"/>
    <cellStyle name="千位分隔 10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51;&#20110;2022&#24180;&#26412;&#32423;&#36130;&#25919;&#20915;&#31639;&#65288;&#33609;&#26696;&#65289;&#30340;&#25253;&#21578;\2022&#24180;&#20154;&#22823;&#20915;&#31639;&#25910;&#25903;&#34920;(&#23450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收入"/>
      <sheetName val="2支出"/>
      <sheetName val="支出（类）"/>
      <sheetName val="3收支平衡表"/>
      <sheetName val="4经济分类总支出（类）"/>
      <sheetName val="5经济分类基本支出（款）"/>
      <sheetName val="6基金收入"/>
      <sheetName val="7基金支出"/>
      <sheetName val="8基金平衡表"/>
      <sheetName val="9“三公”"/>
      <sheetName val="10国有资本经营预算"/>
      <sheetName val="11社保基金"/>
    </sheetNames>
    <sheetDataSet>
      <sheetData sheetId="2">
        <row r="7">
          <cell r="B7">
            <v>56553</v>
          </cell>
          <cell r="C7">
            <v>55052</v>
          </cell>
          <cell r="D7">
            <v>64506</v>
          </cell>
          <cell r="E7">
            <v>14.06291443424752</v>
          </cell>
          <cell r="F7">
            <v>63369</v>
          </cell>
          <cell r="G7">
            <v>15.107534694470681</v>
          </cell>
          <cell r="H7" t="str">
            <v>主要是规范津补贴。</v>
          </cell>
        </row>
        <row r="119">
          <cell r="B119">
            <v>752</v>
          </cell>
          <cell r="C119">
            <v>610</v>
          </cell>
          <cell r="D119">
            <v>1008</v>
          </cell>
          <cell r="E119">
            <v>34.04255319148937</v>
          </cell>
          <cell r="F119">
            <v>639</v>
          </cell>
          <cell r="G119">
            <v>4.754098360655745</v>
          </cell>
        </row>
        <row r="128">
          <cell r="B128">
            <v>52521</v>
          </cell>
          <cell r="C128">
            <v>46050</v>
          </cell>
          <cell r="D128">
            <v>56090</v>
          </cell>
          <cell r="E128">
            <v>6.795377087260324</v>
          </cell>
          <cell r="F128">
            <v>51818</v>
          </cell>
          <cell r="G128">
            <v>12.525515743756777</v>
          </cell>
        </row>
        <row r="159">
          <cell r="B159">
            <v>230182</v>
          </cell>
          <cell r="C159">
            <v>208502</v>
          </cell>
          <cell r="D159">
            <v>283662</v>
          </cell>
          <cell r="E159">
            <v>23.23378891485868</v>
          </cell>
          <cell r="F159">
            <v>256015</v>
          </cell>
          <cell r="G159">
            <v>22.787791004402848</v>
          </cell>
          <cell r="H159" t="str">
            <v>主要是规范津补贴。</v>
          </cell>
        </row>
        <row r="185">
          <cell r="B185">
            <v>23287</v>
          </cell>
          <cell r="C185">
            <v>18914</v>
          </cell>
          <cell r="D185">
            <v>21139</v>
          </cell>
          <cell r="E185">
            <v>-9.224030574998931</v>
          </cell>
          <cell r="F185">
            <v>18890</v>
          </cell>
          <cell r="G185">
            <v>-0.12689013429205698</v>
          </cell>
          <cell r="H185" t="str">
            <v>主要是知识产权补助及上级企业研发经费补助有所减少。</v>
          </cell>
        </row>
        <row r="202">
          <cell r="B202">
            <v>7235</v>
          </cell>
          <cell r="C202">
            <v>6198</v>
          </cell>
          <cell r="D202">
            <v>9374</v>
          </cell>
          <cell r="E202">
            <v>29.564616447823088</v>
          </cell>
          <cell r="F202">
            <v>7128</v>
          </cell>
          <cell r="G202">
            <v>15.004840271055176</v>
          </cell>
        </row>
        <row r="235">
          <cell r="B235">
            <v>134071</v>
          </cell>
          <cell r="C235">
            <v>83292</v>
          </cell>
          <cell r="D235">
            <v>166053</v>
          </cell>
          <cell r="E235">
            <v>23.854524841315428</v>
          </cell>
          <cell r="F235">
            <v>116670</v>
          </cell>
          <cell r="G235">
            <v>40.073476444316384</v>
          </cell>
          <cell r="H235" t="str">
            <v>主要是2022年发放退休人员生活补贴。</v>
          </cell>
        </row>
        <row r="315">
          <cell r="B315">
            <v>95313</v>
          </cell>
          <cell r="C315">
            <v>80766</v>
          </cell>
          <cell r="D315">
            <v>107409</v>
          </cell>
          <cell r="E315">
            <v>12.690818671115167</v>
          </cell>
          <cell r="F315">
            <v>85117</v>
          </cell>
          <cell r="G315">
            <v>5.387167867667086</v>
          </cell>
        </row>
        <row r="360">
          <cell r="B360">
            <v>9053</v>
          </cell>
          <cell r="C360">
            <v>1770</v>
          </cell>
          <cell r="D360">
            <v>2862</v>
          </cell>
          <cell r="E360">
            <v>-68.38617033027725</v>
          </cell>
          <cell r="F360">
            <v>1565</v>
          </cell>
          <cell r="G360">
            <v>-11.581920903954801</v>
          </cell>
          <cell r="H360" t="str">
            <v>主要是省级“以奖促治”、水环境综合治理、农村生活污水、循环经济等补助减少4300万元。</v>
          </cell>
        </row>
        <row r="383">
          <cell r="B383">
            <v>22280</v>
          </cell>
          <cell r="C383">
            <v>19994</v>
          </cell>
          <cell r="D383">
            <v>29592</v>
          </cell>
          <cell r="E383">
            <v>32.81867145421904</v>
          </cell>
          <cell r="F383">
            <v>25687</v>
          </cell>
          <cell r="G383">
            <v>28.473542062618783</v>
          </cell>
          <cell r="H383" t="str">
            <v>主要是增加乡镇财政体制补助、小城镇综合改革试点镇体制补助资金及规范津补贴。</v>
          </cell>
        </row>
        <row r="397">
          <cell r="B397">
            <v>87427</v>
          </cell>
          <cell r="C397">
            <v>51672</v>
          </cell>
          <cell r="D397">
            <v>76871</v>
          </cell>
          <cell r="E397">
            <v>-12.074073226806359</v>
          </cell>
          <cell r="F397">
            <v>42573</v>
          </cell>
          <cell r="G397">
            <v>-17.609150023223407</v>
          </cell>
          <cell r="H397" t="str">
            <v>部分项目及人员支出改列渠道。</v>
          </cell>
        </row>
        <row r="463">
          <cell r="B463">
            <v>39452</v>
          </cell>
          <cell r="C463">
            <v>29095</v>
          </cell>
          <cell r="D463">
            <v>29724</v>
          </cell>
          <cell r="E463">
            <v>-24.657812024738924</v>
          </cell>
          <cell r="F463">
            <v>18943</v>
          </cell>
          <cell r="G463">
            <v>-34.892593229077164</v>
          </cell>
          <cell r="H463" t="str">
            <v>主要是较2021年新增一般债券支出减少11350万元。</v>
          </cell>
        </row>
        <row r="477">
          <cell r="B477">
            <v>107510</v>
          </cell>
          <cell r="C477">
            <v>103727</v>
          </cell>
          <cell r="D477">
            <v>48970</v>
          </cell>
          <cell r="E477">
            <v>-54.45074876755651</v>
          </cell>
          <cell r="F477">
            <v>41001</v>
          </cell>
          <cell r="G477">
            <v>-60.47220106626048</v>
          </cell>
          <cell r="H477" t="str">
            <v>主要是本级中小企业产业发展专项较2021年减少56200万元。</v>
          </cell>
        </row>
        <row r="484">
          <cell r="B484">
            <v>5597</v>
          </cell>
          <cell r="C484">
            <v>2464</v>
          </cell>
          <cell r="D484">
            <v>7819</v>
          </cell>
          <cell r="E484">
            <v>39.69983919957121</v>
          </cell>
          <cell r="F484">
            <v>2314</v>
          </cell>
          <cell r="G484">
            <v>-6.087662337662336</v>
          </cell>
        </row>
        <row r="495">
          <cell r="B495">
            <v>1236</v>
          </cell>
          <cell r="C495">
            <v>88</v>
          </cell>
          <cell r="D495">
            <v>380</v>
          </cell>
          <cell r="E495">
            <v>-69.25566343042071</v>
          </cell>
          <cell r="F495">
            <v>149</v>
          </cell>
        </row>
        <row r="500">
          <cell r="B500">
            <v>7376</v>
          </cell>
          <cell r="C500">
            <v>7058</v>
          </cell>
          <cell r="D500">
            <v>7610</v>
          </cell>
          <cell r="E500">
            <v>3.1724511930585786</v>
          </cell>
          <cell r="F500">
            <v>7293</v>
          </cell>
          <cell r="G500">
            <v>3.329555114763383</v>
          </cell>
        </row>
        <row r="518">
          <cell r="B518">
            <v>5379</v>
          </cell>
          <cell r="C518">
            <v>153</v>
          </cell>
          <cell r="D518">
            <v>10761</v>
          </cell>
          <cell r="E518">
            <v>100.05577244841048</v>
          </cell>
          <cell r="F518">
            <v>136</v>
          </cell>
          <cell r="G518">
            <v>-11.111111111111116</v>
          </cell>
        </row>
        <row r="525">
          <cell r="B525">
            <v>1179</v>
          </cell>
          <cell r="C525">
            <v>1010</v>
          </cell>
          <cell r="D525">
            <v>2099</v>
          </cell>
          <cell r="E525">
            <v>78.03223070398644</v>
          </cell>
          <cell r="F525">
            <v>1512</v>
          </cell>
          <cell r="G525">
            <v>49.7029702970297</v>
          </cell>
          <cell r="H525" t="str">
            <v>主要是本级粮食风险金较去年新增500万元。</v>
          </cell>
        </row>
        <row r="533">
          <cell r="B533">
            <v>4281</v>
          </cell>
          <cell r="C533">
            <v>4195</v>
          </cell>
          <cell r="D533">
            <v>3660</v>
          </cell>
          <cell r="E533">
            <v>-14.505956552207433</v>
          </cell>
          <cell r="F533">
            <v>3413</v>
          </cell>
          <cell r="G533">
            <v>-18.641239570917755</v>
          </cell>
          <cell r="H533" t="str">
            <v>主要是部分专项减少及规范津补贴</v>
          </cell>
        </row>
        <row r="555">
          <cell r="B555">
            <v>4772</v>
          </cell>
          <cell r="C555">
            <v>4520</v>
          </cell>
          <cell r="D555">
            <v>8181</v>
          </cell>
          <cell r="E555">
            <v>71.43755238893546</v>
          </cell>
          <cell r="F555">
            <v>7829</v>
          </cell>
          <cell r="G555">
            <v>73.20796460176992</v>
          </cell>
          <cell r="H555" t="str">
            <v>两江流域补偿金及保育教育费等支出。</v>
          </cell>
        </row>
        <row r="558">
          <cell r="B558">
            <v>32208</v>
          </cell>
          <cell r="C558">
            <v>32208</v>
          </cell>
          <cell r="D558">
            <v>32193</v>
          </cell>
          <cell r="E558">
            <v>-0.046572280178837556</v>
          </cell>
          <cell r="F558">
            <v>30612</v>
          </cell>
          <cell r="G558">
            <v>-4.9552906110283175</v>
          </cell>
        </row>
        <row r="562">
          <cell r="B562">
            <v>106</v>
          </cell>
          <cell r="C562">
            <v>106</v>
          </cell>
          <cell r="D562">
            <v>142</v>
          </cell>
          <cell r="E562">
            <v>33.96226415094339</v>
          </cell>
          <cell r="F562">
            <v>142</v>
          </cell>
          <cell r="G562">
            <v>33.96226415094339</v>
          </cell>
        </row>
        <row r="564">
          <cell r="B564">
            <v>927770</v>
          </cell>
          <cell r="C564">
            <v>757444</v>
          </cell>
          <cell r="D564">
            <v>970105</v>
          </cell>
          <cell r="F564">
            <v>782815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9">
      <selection activeCell="B33" sqref="B33"/>
    </sheetView>
  </sheetViews>
  <sheetFormatPr defaultColWidth="9.00390625" defaultRowHeight="14.25"/>
  <cols>
    <col min="1" max="1" width="4.375" style="669" customWidth="1"/>
    <col min="2" max="2" width="69.125" style="0" customWidth="1"/>
    <col min="8" max="8" width="58.625" style="0" customWidth="1"/>
  </cols>
  <sheetData>
    <row r="1" spans="1:8" ht="22.5" customHeight="1">
      <c r="A1" s="670" t="s">
        <v>0</v>
      </c>
      <c r="B1" s="670"/>
      <c r="C1" s="671"/>
      <c r="D1" s="671"/>
      <c r="E1" s="671"/>
      <c r="F1" s="671"/>
      <c r="G1" s="671"/>
      <c r="H1" s="671"/>
    </row>
    <row r="2" spans="1:8" s="667" customFormat="1" ht="37.5" customHeight="1">
      <c r="A2" s="672" t="s">
        <v>1</v>
      </c>
      <c r="B2" s="672"/>
      <c r="C2" s="673"/>
      <c r="D2" s="673"/>
      <c r="E2" s="673"/>
      <c r="F2" s="673"/>
      <c r="G2" s="673"/>
      <c r="H2" s="673"/>
    </row>
    <row r="3" spans="1:8" s="668" customFormat="1" ht="24.75" customHeight="1">
      <c r="A3" s="674" t="s">
        <v>2</v>
      </c>
      <c r="B3" s="675" t="s">
        <v>3</v>
      </c>
      <c r="C3" s="676"/>
      <c r="D3" s="676"/>
      <c r="E3" s="676"/>
      <c r="F3" s="676"/>
      <c r="G3" s="676"/>
      <c r="H3" s="676"/>
    </row>
    <row r="4" spans="1:8" s="668" customFormat="1" ht="24.75" customHeight="1">
      <c r="A4" s="674" t="s">
        <v>4</v>
      </c>
      <c r="B4" s="675" t="s">
        <v>5</v>
      </c>
      <c r="C4" s="676"/>
      <c r="D4" s="676"/>
      <c r="E4" s="676"/>
      <c r="F4" s="676"/>
      <c r="G4" s="676"/>
      <c r="H4" s="676"/>
    </row>
    <row r="5" spans="1:8" s="668" customFormat="1" ht="24.75" customHeight="1">
      <c r="A5" s="674" t="s">
        <v>6</v>
      </c>
      <c r="B5" s="675" t="s">
        <v>7</v>
      </c>
      <c r="C5" s="676"/>
      <c r="D5" s="676"/>
      <c r="E5" s="676"/>
      <c r="F5" s="676"/>
      <c r="G5" s="676"/>
      <c r="H5" s="676"/>
    </row>
    <row r="6" spans="1:8" s="668" customFormat="1" ht="24.75" customHeight="1">
      <c r="A6" s="674" t="s">
        <v>8</v>
      </c>
      <c r="B6" s="675" t="s">
        <v>9</v>
      </c>
      <c r="C6" s="676"/>
      <c r="D6" s="676"/>
      <c r="E6" s="676"/>
      <c r="F6" s="676"/>
      <c r="G6" s="676"/>
      <c r="H6" s="676"/>
    </row>
    <row r="7" spans="1:8" s="668" customFormat="1" ht="24.75" customHeight="1">
      <c r="A7" s="674" t="s">
        <v>10</v>
      </c>
      <c r="B7" s="675" t="s">
        <v>11</v>
      </c>
      <c r="C7" s="676"/>
      <c r="D7" s="676"/>
      <c r="E7" s="676"/>
      <c r="F7" s="676"/>
      <c r="G7" s="676"/>
      <c r="H7" s="676"/>
    </row>
    <row r="8" spans="1:8" s="668" customFormat="1" ht="24.75" customHeight="1">
      <c r="A8" s="674" t="s">
        <v>12</v>
      </c>
      <c r="B8" s="675" t="s">
        <v>13</v>
      </c>
      <c r="C8" s="676"/>
      <c r="D8" s="676"/>
      <c r="E8" s="676"/>
      <c r="F8" s="676"/>
      <c r="G8" s="676"/>
      <c r="H8" s="676"/>
    </row>
    <row r="9" spans="1:8" s="668" customFormat="1" ht="24.75" customHeight="1">
      <c r="A9" s="674" t="s">
        <v>14</v>
      </c>
      <c r="B9" s="675" t="s">
        <v>15</v>
      </c>
      <c r="C9" s="676"/>
      <c r="D9" s="676"/>
      <c r="E9" s="676"/>
      <c r="F9" s="676"/>
      <c r="G9" s="676"/>
      <c r="H9" s="676"/>
    </row>
    <row r="10" spans="1:8" s="668" customFormat="1" ht="24.75" customHeight="1">
      <c r="A10" s="674" t="s">
        <v>16</v>
      </c>
      <c r="B10" s="675" t="s">
        <v>17</v>
      </c>
      <c r="C10" s="676"/>
      <c r="D10" s="676"/>
      <c r="E10" s="676"/>
      <c r="F10" s="676"/>
      <c r="G10" s="676"/>
      <c r="H10" s="676"/>
    </row>
    <row r="11" spans="1:8" s="668" customFormat="1" ht="24.75" customHeight="1">
      <c r="A11" s="674" t="s">
        <v>18</v>
      </c>
      <c r="B11" s="675" t="s">
        <v>19</v>
      </c>
      <c r="C11" s="676"/>
      <c r="D11" s="676"/>
      <c r="E11" s="676"/>
      <c r="F11" s="676"/>
      <c r="G11" s="676"/>
      <c r="H11" s="676"/>
    </row>
    <row r="12" spans="1:8" s="668" customFormat="1" ht="24.75" customHeight="1">
      <c r="A12" s="674" t="s">
        <v>20</v>
      </c>
      <c r="B12" s="675" t="s">
        <v>21</v>
      </c>
      <c r="C12" s="676"/>
      <c r="D12" s="676"/>
      <c r="E12" s="676"/>
      <c r="F12" s="676"/>
      <c r="G12" s="676"/>
      <c r="H12" s="676"/>
    </row>
    <row r="13" spans="1:8" s="668" customFormat="1" ht="24.75" customHeight="1">
      <c r="A13" s="674" t="s">
        <v>22</v>
      </c>
      <c r="B13" s="675" t="s">
        <v>23</v>
      </c>
      <c r="C13" s="676"/>
      <c r="D13" s="676"/>
      <c r="E13" s="676"/>
      <c r="F13" s="676"/>
      <c r="G13" s="676"/>
      <c r="H13" s="676"/>
    </row>
    <row r="14" spans="1:8" s="668" customFormat="1" ht="24.75" customHeight="1">
      <c r="A14" s="674" t="s">
        <v>24</v>
      </c>
      <c r="B14" s="675" t="s">
        <v>25</v>
      </c>
      <c r="C14" s="676"/>
      <c r="D14" s="676"/>
      <c r="E14" s="676"/>
      <c r="F14" s="676"/>
      <c r="G14" s="676"/>
      <c r="H14" s="676"/>
    </row>
    <row r="15" spans="1:8" s="668" customFormat="1" ht="24.75" customHeight="1">
      <c r="A15" s="674" t="s">
        <v>26</v>
      </c>
      <c r="B15" s="675" t="s">
        <v>27</v>
      </c>
      <c r="C15" s="676"/>
      <c r="D15" s="676"/>
      <c r="E15" s="676"/>
      <c r="F15" s="676"/>
      <c r="G15" s="676"/>
      <c r="H15" s="676"/>
    </row>
    <row r="16" spans="1:8" s="668" customFormat="1" ht="24.75" customHeight="1">
      <c r="A16" s="674" t="s">
        <v>28</v>
      </c>
      <c r="B16" s="675" t="s">
        <v>29</v>
      </c>
      <c r="C16" s="676"/>
      <c r="D16" s="676"/>
      <c r="E16" s="676"/>
      <c r="F16" s="676"/>
      <c r="G16" s="676"/>
      <c r="H16" s="676"/>
    </row>
    <row r="17" spans="1:8" s="668" customFormat="1" ht="24.75" customHeight="1">
      <c r="A17" s="674" t="s">
        <v>30</v>
      </c>
      <c r="B17" s="675" t="s">
        <v>31</v>
      </c>
      <c r="C17" s="676"/>
      <c r="D17" s="676"/>
      <c r="E17" s="676"/>
      <c r="F17" s="676"/>
      <c r="G17" s="676"/>
      <c r="H17" s="676"/>
    </row>
    <row r="18" spans="1:8" s="668" customFormat="1" ht="24.75" customHeight="1">
      <c r="A18" s="674" t="s">
        <v>32</v>
      </c>
      <c r="B18" s="675" t="s">
        <v>33</v>
      </c>
      <c r="C18" s="676"/>
      <c r="D18" s="676"/>
      <c r="E18" s="676"/>
      <c r="F18" s="676"/>
      <c r="G18" s="676"/>
      <c r="H18" s="676"/>
    </row>
    <row r="19" spans="1:8" s="668" customFormat="1" ht="24.75" customHeight="1">
      <c r="A19" s="674" t="s">
        <v>34</v>
      </c>
      <c r="B19" s="675" t="s">
        <v>35</v>
      </c>
      <c r="C19" s="676"/>
      <c r="D19" s="676"/>
      <c r="E19" s="676"/>
      <c r="F19" s="676"/>
      <c r="G19" s="676"/>
      <c r="H19" s="676"/>
    </row>
    <row r="20" spans="1:8" s="668" customFormat="1" ht="24.75" customHeight="1">
      <c r="A20" s="674" t="s">
        <v>36</v>
      </c>
      <c r="B20" s="675" t="s">
        <v>37</v>
      </c>
      <c r="C20" s="676"/>
      <c r="D20" s="676"/>
      <c r="E20" s="676"/>
      <c r="F20" s="676"/>
      <c r="G20" s="676"/>
      <c r="H20" s="676"/>
    </row>
    <row r="21" spans="1:8" s="668" customFormat="1" ht="24.75" customHeight="1">
      <c r="A21" s="674" t="s">
        <v>38</v>
      </c>
      <c r="B21" s="675" t="s">
        <v>39</v>
      </c>
      <c r="C21" s="676"/>
      <c r="D21" s="676"/>
      <c r="E21" s="676"/>
      <c r="F21" s="676"/>
      <c r="G21" s="676"/>
      <c r="H21" s="676"/>
    </row>
    <row r="22" spans="1:8" s="668" customFormat="1" ht="24.75" customHeight="1">
      <c r="A22" s="674" t="s">
        <v>40</v>
      </c>
      <c r="B22" s="675" t="s">
        <v>41</v>
      </c>
      <c r="C22" s="676"/>
      <c r="D22" s="676"/>
      <c r="E22" s="676"/>
      <c r="F22" s="676"/>
      <c r="G22" s="676"/>
      <c r="H22" s="676"/>
    </row>
    <row r="23" spans="1:8" s="668" customFormat="1" ht="24.75" customHeight="1">
      <c r="A23" s="674" t="s">
        <v>42</v>
      </c>
      <c r="B23" s="675" t="s">
        <v>43</v>
      </c>
      <c r="C23" s="676"/>
      <c r="D23" s="676"/>
      <c r="E23" s="676"/>
      <c r="F23" s="676"/>
      <c r="G23" s="676"/>
      <c r="H23" s="676"/>
    </row>
    <row r="24" spans="1:8" s="668" customFormat="1" ht="24.75" customHeight="1">
      <c r="A24" s="674" t="s">
        <v>44</v>
      </c>
      <c r="B24" s="675" t="s">
        <v>45</v>
      </c>
      <c r="C24" s="676"/>
      <c r="D24" s="676"/>
      <c r="E24" s="676"/>
      <c r="F24" s="676"/>
      <c r="G24" s="676"/>
      <c r="H24" s="676"/>
    </row>
    <row r="25" spans="1:2" s="668" customFormat="1" ht="27" customHeight="1">
      <c r="A25" s="674" t="s">
        <v>46</v>
      </c>
      <c r="B25" s="675" t="s">
        <v>47</v>
      </c>
    </row>
    <row r="26" spans="1:2" s="668" customFormat="1" ht="27" customHeight="1">
      <c r="A26" s="674" t="s">
        <v>48</v>
      </c>
      <c r="B26" s="675" t="s">
        <v>49</v>
      </c>
    </row>
    <row r="27" spans="1:2" s="668" customFormat="1" ht="27" customHeight="1">
      <c r="A27" s="674" t="s">
        <v>50</v>
      </c>
      <c r="B27" s="675" t="s">
        <v>51</v>
      </c>
    </row>
    <row r="28" spans="1:2" s="668" customFormat="1" ht="27" customHeight="1">
      <c r="A28" s="674" t="s">
        <v>52</v>
      </c>
      <c r="B28" s="675" t="s">
        <v>53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pane ySplit="4" topLeftCell="A5" activePane="bottomLeft" state="frozen"/>
      <selection pane="bottomLeft" activeCell="A12" sqref="A12:D12"/>
    </sheetView>
  </sheetViews>
  <sheetFormatPr defaultColWidth="9.00390625" defaultRowHeight="14.25"/>
  <cols>
    <col min="1" max="1" width="34.50390625" style="174" customWidth="1"/>
    <col min="2" max="2" width="17.125" style="174" customWidth="1"/>
    <col min="3" max="3" width="19.25390625" style="174" customWidth="1"/>
    <col min="4" max="4" width="19.375" style="174" customWidth="1"/>
    <col min="5" max="16384" width="9.00390625" style="174" customWidth="1"/>
  </cols>
  <sheetData>
    <row r="1" spans="1:2" ht="24.75" customHeight="1">
      <c r="A1" s="147" t="s">
        <v>710</v>
      </c>
      <c r="B1" s="166"/>
    </row>
    <row r="2" spans="1:4" ht="27" customHeight="1">
      <c r="A2" s="348" t="s">
        <v>711</v>
      </c>
      <c r="B2" s="348"/>
      <c r="C2" s="348"/>
      <c r="D2" s="348"/>
    </row>
    <row r="3" spans="1:4" s="345" customFormat="1" ht="18" customHeight="1">
      <c r="A3" s="349"/>
      <c r="B3" s="349"/>
      <c r="C3" s="350"/>
      <c r="D3" s="351" t="s">
        <v>56</v>
      </c>
    </row>
    <row r="4" spans="1:5" s="346" customFormat="1" ht="49.5" customHeight="1">
      <c r="A4" s="352" t="s">
        <v>656</v>
      </c>
      <c r="B4" s="353" t="s">
        <v>712</v>
      </c>
      <c r="C4" s="353" t="s">
        <v>713</v>
      </c>
      <c r="D4" s="354" t="s">
        <v>714</v>
      </c>
      <c r="E4" s="345"/>
    </row>
    <row r="5" spans="1:5" s="346" customFormat="1" ht="23.25" customHeight="1">
      <c r="A5" s="355" t="s">
        <v>715</v>
      </c>
      <c r="B5" s="356">
        <v>171.8</v>
      </c>
      <c r="C5" s="357">
        <v>1</v>
      </c>
      <c r="D5" s="358">
        <f aca="true" t="shared" si="0" ref="D5:D10">ROUND(C5/B5*100,2)</f>
        <v>0.58</v>
      </c>
      <c r="E5" s="345"/>
    </row>
    <row r="6" spans="1:5" s="346" customFormat="1" ht="23.25" customHeight="1">
      <c r="A6" s="359" t="s">
        <v>716</v>
      </c>
      <c r="B6" s="360">
        <v>517.35</v>
      </c>
      <c r="C6" s="361">
        <v>231</v>
      </c>
      <c r="D6" s="358">
        <f t="shared" si="0"/>
        <v>44.65</v>
      </c>
      <c r="E6" s="345"/>
    </row>
    <row r="7" spans="1:5" s="346" customFormat="1" ht="23.25" customHeight="1">
      <c r="A7" s="359" t="s">
        <v>717</v>
      </c>
      <c r="B7" s="362">
        <v>1891.85</v>
      </c>
      <c r="C7" s="362">
        <v>1862</v>
      </c>
      <c r="D7" s="358">
        <f t="shared" si="0"/>
        <v>98.42</v>
      </c>
      <c r="E7" s="345"/>
    </row>
    <row r="8" spans="1:5" s="346" customFormat="1" ht="23.25" customHeight="1">
      <c r="A8" s="363" t="s">
        <v>718</v>
      </c>
      <c r="B8" s="364">
        <v>1170.85</v>
      </c>
      <c r="C8" s="365">
        <v>681</v>
      </c>
      <c r="D8" s="366">
        <f t="shared" si="0"/>
        <v>58.16</v>
      </c>
      <c r="E8" s="345"/>
    </row>
    <row r="9" spans="1:5" s="346" customFormat="1" ht="23.25" customHeight="1">
      <c r="A9" s="363" t="s">
        <v>719</v>
      </c>
      <c r="B9" s="364">
        <v>721</v>
      </c>
      <c r="C9" s="365">
        <v>1181</v>
      </c>
      <c r="D9" s="366">
        <f t="shared" si="0"/>
        <v>163.8</v>
      </c>
      <c r="E9" s="345"/>
    </row>
    <row r="10" spans="1:7" s="347" customFormat="1" ht="23.25" customHeight="1">
      <c r="A10" s="318" t="s">
        <v>720</v>
      </c>
      <c r="B10" s="367">
        <f>B5+B6+B7</f>
        <v>2581</v>
      </c>
      <c r="C10" s="367">
        <f>C5+C6+C7</f>
        <v>2094</v>
      </c>
      <c r="D10" s="368">
        <f t="shared" si="0"/>
        <v>81.13</v>
      </c>
      <c r="E10" s="345"/>
      <c r="F10" s="346"/>
      <c r="G10" s="346"/>
    </row>
    <row r="11" ht="13.5">
      <c r="A11" s="369" t="s">
        <v>721</v>
      </c>
    </row>
    <row r="12" spans="1:7" ht="103.5" customHeight="1">
      <c r="A12" s="370" t="s">
        <v>722</v>
      </c>
      <c r="B12" s="370"/>
      <c r="C12" s="370"/>
      <c r="D12" s="370"/>
      <c r="E12" s="108"/>
      <c r="F12" s="108"/>
      <c r="G12" s="108"/>
    </row>
    <row r="13" spans="1:4" ht="128.25" customHeight="1">
      <c r="A13" s="371" t="s">
        <v>723</v>
      </c>
      <c r="B13" s="371"/>
      <c r="C13" s="371"/>
      <c r="D13" s="371"/>
    </row>
  </sheetData>
  <sheetProtection/>
  <mergeCells count="3">
    <mergeCell ref="A2:D2"/>
    <mergeCell ref="A12:D12"/>
    <mergeCell ref="A13:D13"/>
  </mergeCells>
  <printOptions horizontalCentered="1"/>
  <pageMargins left="0.35433070866141736" right="0.35433070866141736" top="0.9842519685039371" bottom="0.9842519685039371" header="0.9842519685039371" footer="0.5118110236220472"/>
  <pageSetup firstPageNumber="19" useFirstPageNumber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pane xSplit="2" ySplit="5" topLeftCell="C12" activePane="bottomRight" state="frozen"/>
      <selection pane="bottomRight" activeCell="J15" sqref="J15"/>
    </sheetView>
  </sheetViews>
  <sheetFormatPr defaultColWidth="9.00390625" defaultRowHeight="14.25"/>
  <cols>
    <col min="1" max="1" width="29.875" style="174" customWidth="1"/>
    <col min="2" max="2" width="9.125" style="174" customWidth="1"/>
    <col min="3" max="3" width="9.125" style="298" customWidth="1"/>
    <col min="4" max="6" width="9.125" style="174" customWidth="1"/>
    <col min="7" max="16384" width="9.00390625" style="174" customWidth="1"/>
  </cols>
  <sheetData>
    <row r="1" spans="1:6" ht="17.25" customHeight="1">
      <c r="A1" s="147" t="s">
        <v>724</v>
      </c>
      <c r="B1"/>
      <c r="C1" s="299"/>
      <c r="D1" s="300"/>
      <c r="E1" s="300"/>
      <c r="F1" s="300"/>
    </row>
    <row r="2" spans="1:7" ht="21.75" customHeight="1">
      <c r="A2" s="301" t="s">
        <v>725</v>
      </c>
      <c r="B2" s="301"/>
      <c r="C2" s="301"/>
      <c r="D2" s="301"/>
      <c r="E2" s="301"/>
      <c r="F2" s="301"/>
      <c r="G2" s="301"/>
    </row>
    <row r="3" spans="1:7" s="161" customFormat="1" ht="24" customHeight="1">
      <c r="A3" s="302"/>
      <c r="B3" s="302"/>
      <c r="C3" s="302"/>
      <c r="D3"/>
      <c r="E3" s="112" t="s">
        <v>56</v>
      </c>
      <c r="F3" s="112"/>
      <c r="G3" s="112"/>
    </row>
    <row r="4" spans="1:7" s="295" customFormat="1" ht="31.5" customHeight="1">
      <c r="A4" s="304" t="s">
        <v>726</v>
      </c>
      <c r="B4" s="305" t="s">
        <v>727</v>
      </c>
      <c r="C4" s="306" t="s">
        <v>59</v>
      </c>
      <c r="D4" s="306"/>
      <c r="E4" s="306"/>
      <c r="F4" s="306"/>
      <c r="G4" s="307" t="s">
        <v>114</v>
      </c>
    </row>
    <row r="5" spans="1:7" s="295" customFormat="1" ht="47.25" customHeight="1">
      <c r="A5" s="308"/>
      <c r="B5" s="309"/>
      <c r="C5" s="310" t="s">
        <v>728</v>
      </c>
      <c r="D5" s="311" t="s">
        <v>729</v>
      </c>
      <c r="E5" s="311" t="s">
        <v>730</v>
      </c>
      <c r="F5" s="311" t="s">
        <v>64</v>
      </c>
      <c r="G5" s="312"/>
    </row>
    <row r="6" spans="1:7" s="296" customFormat="1" ht="33" customHeight="1">
      <c r="A6" s="131" t="s">
        <v>731</v>
      </c>
      <c r="B6" s="313">
        <v>1040</v>
      </c>
      <c r="C6" s="314">
        <v>2000</v>
      </c>
      <c r="D6" s="313">
        <v>2897</v>
      </c>
      <c r="E6" s="315">
        <f aca="true" t="shared" si="0" ref="E6:E13">D6/C6*100</f>
        <v>144.85</v>
      </c>
      <c r="F6" s="315">
        <f aca="true" t="shared" si="1" ref="F6:F20">(D6/B6-1)*100</f>
        <v>178.55769230769232</v>
      </c>
      <c r="G6" s="316"/>
    </row>
    <row r="7" spans="1:7" s="296" customFormat="1" ht="33" customHeight="1">
      <c r="A7" s="131" t="s">
        <v>732</v>
      </c>
      <c r="B7" s="313">
        <v>246</v>
      </c>
      <c r="C7" s="314">
        <v>500</v>
      </c>
      <c r="D7" s="313">
        <v>688</v>
      </c>
      <c r="E7" s="315">
        <f t="shared" si="0"/>
        <v>137.6</v>
      </c>
      <c r="F7" s="315">
        <f t="shared" si="1"/>
        <v>179.6747967479675</v>
      </c>
      <c r="G7" s="316"/>
    </row>
    <row r="8" spans="1:7" s="296" customFormat="1" ht="33" customHeight="1">
      <c r="A8" s="131" t="s">
        <v>733</v>
      </c>
      <c r="B8" s="313">
        <v>459220</v>
      </c>
      <c r="C8" s="314">
        <v>317500</v>
      </c>
      <c r="D8" s="313">
        <v>334414</v>
      </c>
      <c r="E8" s="315">
        <f t="shared" si="0"/>
        <v>105.3272440944882</v>
      </c>
      <c r="F8" s="315">
        <f t="shared" si="1"/>
        <v>-27.177823265537214</v>
      </c>
      <c r="G8" s="316"/>
    </row>
    <row r="9" spans="1:7" s="296" customFormat="1" ht="33" customHeight="1">
      <c r="A9" s="131" t="s">
        <v>734</v>
      </c>
      <c r="B9" s="313">
        <v>14575</v>
      </c>
      <c r="C9" s="314">
        <v>13000</v>
      </c>
      <c r="D9" s="313">
        <v>13715</v>
      </c>
      <c r="E9" s="315">
        <f t="shared" si="0"/>
        <v>105.5</v>
      </c>
      <c r="F9" s="315">
        <f t="shared" si="1"/>
        <v>-5.9005145797598635</v>
      </c>
      <c r="G9" s="316"/>
    </row>
    <row r="10" spans="1:7" s="296" customFormat="1" ht="33" customHeight="1">
      <c r="A10" s="131" t="s">
        <v>735</v>
      </c>
      <c r="B10" s="313">
        <v>1551</v>
      </c>
      <c r="C10" s="314">
        <v>2000</v>
      </c>
      <c r="D10" s="313">
        <v>2670</v>
      </c>
      <c r="E10" s="315">
        <f t="shared" si="0"/>
        <v>133.5</v>
      </c>
      <c r="F10" s="315">
        <f t="shared" si="1"/>
        <v>72.14700193423597</v>
      </c>
      <c r="G10" s="316"/>
    </row>
    <row r="11" spans="1:7" s="296" customFormat="1" ht="33" customHeight="1">
      <c r="A11" s="131" t="s">
        <v>736</v>
      </c>
      <c r="B11" s="313">
        <v>3052</v>
      </c>
      <c r="C11" s="317">
        <v>3000</v>
      </c>
      <c r="D11" s="313">
        <f>SUM(D12:D13)</f>
        <v>3245</v>
      </c>
      <c r="E11" s="315">
        <f t="shared" si="0"/>
        <v>108.16666666666667</v>
      </c>
      <c r="F11" s="315">
        <f t="shared" si="1"/>
        <v>6.323722149410216</v>
      </c>
      <c r="G11" s="316"/>
    </row>
    <row r="12" spans="1:7" s="296" customFormat="1" ht="33" customHeight="1">
      <c r="A12" s="131" t="s">
        <v>737</v>
      </c>
      <c r="B12" s="313">
        <v>1354</v>
      </c>
      <c r="C12" s="314">
        <v>1450</v>
      </c>
      <c r="D12" s="313">
        <v>1544</v>
      </c>
      <c r="E12" s="315">
        <f t="shared" si="0"/>
        <v>106.48275862068965</v>
      </c>
      <c r="F12" s="315">
        <f t="shared" si="1"/>
        <v>14.032496307237817</v>
      </c>
      <c r="G12" s="316"/>
    </row>
    <row r="13" spans="1:7" s="296" customFormat="1" ht="33" customHeight="1">
      <c r="A13" s="131" t="s">
        <v>738</v>
      </c>
      <c r="B13" s="313">
        <v>1698</v>
      </c>
      <c r="C13" s="314">
        <v>1550</v>
      </c>
      <c r="D13" s="313">
        <v>1701</v>
      </c>
      <c r="E13" s="315">
        <f t="shared" si="0"/>
        <v>109.74193548387096</v>
      </c>
      <c r="F13" s="315">
        <f t="shared" si="1"/>
        <v>0.17667844522968323</v>
      </c>
      <c r="G13" s="316"/>
    </row>
    <row r="14" spans="1:7" s="296" customFormat="1" ht="33" customHeight="1">
      <c r="A14" s="131" t="s">
        <v>739</v>
      </c>
      <c r="B14" s="313"/>
      <c r="C14" s="314"/>
      <c r="D14" s="313">
        <v>10</v>
      </c>
      <c r="E14" s="315"/>
      <c r="F14" s="315"/>
      <c r="G14" s="316"/>
    </row>
    <row r="15" spans="1:7" s="297" customFormat="1" ht="33" customHeight="1">
      <c r="A15" s="318" t="s">
        <v>740</v>
      </c>
      <c r="B15" s="319">
        <v>479684</v>
      </c>
      <c r="C15" s="320">
        <f>SUM(C6:C11,C14)</f>
        <v>338000</v>
      </c>
      <c r="D15" s="319">
        <f>SUM(D6:D14)-D11</f>
        <v>357639</v>
      </c>
      <c r="E15" s="321">
        <f>D15/C15*100</f>
        <v>105.8103550295858</v>
      </c>
      <c r="F15" s="321">
        <f t="shared" si="1"/>
        <v>-25.44279150440707</v>
      </c>
      <c r="G15" s="322"/>
    </row>
    <row r="16" spans="1:7" ht="29.25" customHeight="1">
      <c r="A16" s="323" t="s">
        <v>741</v>
      </c>
      <c r="B16" s="324">
        <v>5352</v>
      </c>
      <c r="C16" s="325"/>
      <c r="D16" s="324">
        <v>12181</v>
      </c>
      <c r="E16" s="325"/>
      <c r="F16" s="326">
        <f t="shared" si="1"/>
        <v>127.59715994020925</v>
      </c>
      <c r="G16" s="327"/>
    </row>
    <row r="17" spans="1:7" ht="29.25" customHeight="1">
      <c r="A17" s="328" t="s">
        <v>742</v>
      </c>
      <c r="B17" s="329">
        <v>112908</v>
      </c>
      <c r="C17" s="330"/>
      <c r="D17" s="329">
        <v>55204</v>
      </c>
      <c r="E17" s="331"/>
      <c r="F17" s="332">
        <f t="shared" si="1"/>
        <v>-51.10709604279591</v>
      </c>
      <c r="G17" s="333"/>
    </row>
    <row r="18" spans="1:7" ht="29.25" customHeight="1">
      <c r="A18" s="328" t="s">
        <v>743</v>
      </c>
      <c r="B18" s="329">
        <v>8201</v>
      </c>
      <c r="C18" s="330"/>
      <c r="D18" s="329">
        <v>21055</v>
      </c>
      <c r="E18" s="331"/>
      <c r="F18" s="332">
        <f t="shared" si="1"/>
        <v>156.73698329472018</v>
      </c>
      <c r="G18" s="333"/>
    </row>
    <row r="19" spans="1:7" ht="29.25" customHeight="1">
      <c r="A19" s="334" t="s">
        <v>744</v>
      </c>
      <c r="B19" s="335">
        <v>219171</v>
      </c>
      <c r="C19" s="330"/>
      <c r="D19" s="335">
        <v>242178</v>
      </c>
      <c r="E19" s="331"/>
      <c r="F19" s="332">
        <f t="shared" si="1"/>
        <v>10.497282943455112</v>
      </c>
      <c r="G19" s="333"/>
    </row>
    <row r="20" spans="1:7" ht="29.25" customHeight="1">
      <c r="A20" s="336" t="s">
        <v>107</v>
      </c>
      <c r="B20" s="337">
        <f>SUM(B15:B19)</f>
        <v>825316</v>
      </c>
      <c r="C20" s="338"/>
      <c r="D20" s="337">
        <f>SUM(D15:D19)</f>
        <v>688257</v>
      </c>
      <c r="E20" s="339"/>
      <c r="F20" s="340">
        <f t="shared" si="1"/>
        <v>-16.60685119396692</v>
      </c>
      <c r="G20" s="341"/>
    </row>
  </sheetData>
  <sheetProtection/>
  <mergeCells count="6">
    <mergeCell ref="A2:G2"/>
    <mergeCell ref="E3:G3"/>
    <mergeCell ref="C4:F4"/>
    <mergeCell ref="A4:A5"/>
    <mergeCell ref="B4:B5"/>
    <mergeCell ref="G4:G5"/>
  </mergeCells>
  <printOptions horizontalCentered="1"/>
  <pageMargins left="0.35433070866141736" right="0.35433070866141736" top="0.5118110236220472" bottom="0.2755905511811024" header="0.5118110236220472" footer="0.2755905511811024"/>
  <pageSetup firstPageNumber="16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8"/>
  <sheetViews>
    <sheetView workbookViewId="0" topLeftCell="A1">
      <pane xSplit="1" ySplit="6" topLeftCell="B52" activePane="bottomRight" state="frozen"/>
      <selection pane="bottomRight" activeCell="A4" sqref="A4:H68"/>
    </sheetView>
  </sheetViews>
  <sheetFormatPr defaultColWidth="7.875" defaultRowHeight="14.25"/>
  <cols>
    <col min="1" max="1" width="42.125" style="174" customWidth="1"/>
    <col min="2" max="3" width="9.625" style="174" customWidth="1"/>
    <col min="4" max="4" width="10.00390625" style="174" customWidth="1"/>
    <col min="5" max="5" width="9.50390625" style="175" customWidth="1"/>
    <col min="6" max="6" width="9.50390625" style="176" customWidth="1"/>
    <col min="7" max="7" width="8.75390625" style="175" customWidth="1"/>
    <col min="8" max="16384" width="7.875" style="174" customWidth="1"/>
  </cols>
  <sheetData>
    <row r="1" ht="22.5" customHeight="1">
      <c r="A1" t="s">
        <v>745</v>
      </c>
    </row>
    <row r="2" spans="1:8" ht="25.5" customHeight="1">
      <c r="A2" s="177" t="s">
        <v>746</v>
      </c>
      <c r="B2" s="177"/>
      <c r="C2" s="177"/>
      <c r="D2" s="177"/>
      <c r="E2" s="177"/>
      <c r="F2" s="177"/>
      <c r="G2" s="177"/>
      <c r="H2" s="177"/>
    </row>
    <row r="3" spans="1:8" ht="15">
      <c r="A3" s="178"/>
      <c r="B3" s="178"/>
      <c r="C3" s="178"/>
      <c r="D3" s="178"/>
      <c r="E3" s="179"/>
      <c r="F3" s="180"/>
      <c r="G3" s="181" t="s">
        <v>56</v>
      </c>
      <c r="H3" s="182"/>
    </row>
    <row r="4" spans="1:8" s="161" customFormat="1" ht="19.5" customHeight="1">
      <c r="A4" s="183" t="s">
        <v>111</v>
      </c>
      <c r="B4" s="184" t="s">
        <v>112</v>
      </c>
      <c r="C4" s="185"/>
      <c r="D4" s="184" t="s">
        <v>747</v>
      </c>
      <c r="E4" s="186"/>
      <c r="F4" s="187"/>
      <c r="G4" s="188"/>
      <c r="H4" s="189" t="s">
        <v>114</v>
      </c>
    </row>
    <row r="5" spans="1:8" s="161" customFormat="1" ht="19.5" customHeight="1">
      <c r="A5" s="190"/>
      <c r="B5" s="191" t="s">
        <v>115</v>
      </c>
      <c r="C5" s="192" t="s">
        <v>748</v>
      </c>
      <c r="D5" s="191" t="s">
        <v>115</v>
      </c>
      <c r="E5" s="193"/>
      <c r="F5" s="194" t="s">
        <v>749</v>
      </c>
      <c r="G5" s="195"/>
      <c r="H5" s="196"/>
    </row>
    <row r="6" spans="1:8" s="161" customFormat="1" ht="19.5" customHeight="1">
      <c r="A6" s="197"/>
      <c r="B6" s="198"/>
      <c r="C6" s="199"/>
      <c r="D6" s="198" t="s">
        <v>118</v>
      </c>
      <c r="E6" s="200" t="s">
        <v>64</v>
      </c>
      <c r="F6" s="201" t="s">
        <v>118</v>
      </c>
      <c r="G6" s="202" t="s">
        <v>64</v>
      </c>
      <c r="H6" s="203"/>
    </row>
    <row r="7" spans="1:8" s="162" customFormat="1" ht="19.5" customHeight="1">
      <c r="A7" s="204" t="s">
        <v>750</v>
      </c>
      <c r="B7" s="205">
        <v>97</v>
      </c>
      <c r="C7" s="206"/>
      <c r="D7" s="205">
        <v>218</v>
      </c>
      <c r="E7" s="207">
        <v>124.74226804123711</v>
      </c>
      <c r="F7" s="208"/>
      <c r="G7" s="209"/>
      <c r="H7" s="210"/>
    </row>
    <row r="8" spans="1:8" s="163" customFormat="1" ht="19.5" customHeight="1">
      <c r="A8" s="211" t="s">
        <v>751</v>
      </c>
      <c r="B8" s="212">
        <v>97</v>
      </c>
      <c r="C8" s="213"/>
      <c r="D8" s="212">
        <v>218</v>
      </c>
      <c r="E8" s="214">
        <v>124.74226804123711</v>
      </c>
      <c r="F8" s="215"/>
      <c r="G8" s="216"/>
      <c r="H8" s="217"/>
    </row>
    <row r="9" spans="1:8" s="161" customFormat="1" ht="19.5" customHeight="1">
      <c r="A9" s="218" t="s">
        <v>752</v>
      </c>
      <c r="B9" s="219">
        <v>97</v>
      </c>
      <c r="C9" s="220"/>
      <c r="D9" s="219">
        <v>218</v>
      </c>
      <c r="E9" s="221"/>
      <c r="F9" s="222"/>
      <c r="G9" s="223"/>
      <c r="H9" s="224"/>
    </row>
    <row r="10" spans="1:8" s="161" customFormat="1" ht="19.5" customHeight="1">
      <c r="A10" s="225" t="s">
        <v>753</v>
      </c>
      <c r="B10" s="226">
        <v>1646</v>
      </c>
      <c r="C10" s="227"/>
      <c r="D10" s="226">
        <v>2331</v>
      </c>
      <c r="E10" s="228">
        <v>41.61603888213852</v>
      </c>
      <c r="F10" s="229"/>
      <c r="G10" s="230"/>
      <c r="H10" s="231"/>
    </row>
    <row r="11" spans="1:8" s="164" customFormat="1" ht="18.75" customHeight="1">
      <c r="A11" s="211" t="s">
        <v>754</v>
      </c>
      <c r="B11" s="212">
        <v>1646</v>
      </c>
      <c r="C11" s="232"/>
      <c r="D11" s="212">
        <v>2265</v>
      </c>
      <c r="E11" s="214">
        <v>37.60631834750912</v>
      </c>
      <c r="F11" s="233"/>
      <c r="G11" s="234"/>
      <c r="H11" s="235"/>
    </row>
    <row r="12" spans="1:8" s="165" customFormat="1" ht="18.75" customHeight="1">
      <c r="A12" s="218" t="s">
        <v>755</v>
      </c>
      <c r="B12" s="219">
        <v>1646</v>
      </c>
      <c r="C12" s="236"/>
      <c r="D12" s="219">
        <v>2130</v>
      </c>
      <c r="E12" s="237"/>
      <c r="F12" s="238"/>
      <c r="G12" s="239"/>
      <c r="H12" s="240"/>
    </row>
    <row r="13" spans="1:8" s="166" customFormat="1" ht="18.75" customHeight="1">
      <c r="A13" s="218" t="s">
        <v>756</v>
      </c>
      <c r="B13" s="219"/>
      <c r="C13" s="236"/>
      <c r="D13" s="219">
        <v>135</v>
      </c>
      <c r="E13" s="237"/>
      <c r="F13" s="238"/>
      <c r="G13" s="239"/>
      <c r="H13" s="240"/>
    </row>
    <row r="14" spans="1:8" s="167" customFormat="1" ht="18.75" customHeight="1">
      <c r="A14" s="211" t="s">
        <v>757</v>
      </c>
      <c r="B14" s="219"/>
      <c r="C14" s="236"/>
      <c r="D14" s="241">
        <v>66</v>
      </c>
      <c r="E14" s="242"/>
      <c r="F14" s="243">
        <v>0</v>
      </c>
      <c r="G14" s="244"/>
      <c r="H14" s="240"/>
    </row>
    <row r="15" spans="1:8" s="164" customFormat="1" ht="18.75" customHeight="1">
      <c r="A15" s="218" t="s">
        <v>756</v>
      </c>
      <c r="B15" s="219"/>
      <c r="C15" s="236"/>
      <c r="D15" s="219">
        <v>66</v>
      </c>
      <c r="E15" s="237"/>
      <c r="F15" s="238"/>
      <c r="G15" s="239"/>
      <c r="H15" s="240"/>
    </row>
    <row r="16" spans="1:8" s="165" customFormat="1" ht="18.75" customHeight="1">
      <c r="A16" s="225" t="s">
        <v>758</v>
      </c>
      <c r="B16" s="226">
        <v>250926</v>
      </c>
      <c r="C16" s="227">
        <v>250403</v>
      </c>
      <c r="D16" s="226">
        <v>215525</v>
      </c>
      <c r="E16" s="228">
        <v>-14.108143436710424</v>
      </c>
      <c r="F16" s="229">
        <v>204249</v>
      </c>
      <c r="G16" s="230">
        <v>-18.431887796871436</v>
      </c>
      <c r="H16" s="231"/>
    </row>
    <row r="17" spans="1:8" ht="18.75" customHeight="1">
      <c r="A17" s="211" t="s">
        <v>759</v>
      </c>
      <c r="B17" s="212">
        <v>234735</v>
      </c>
      <c r="C17" s="232">
        <v>234504</v>
      </c>
      <c r="D17" s="212">
        <v>206040</v>
      </c>
      <c r="E17" s="214">
        <v>-12.224423285832964</v>
      </c>
      <c r="F17" s="233">
        <v>194764</v>
      </c>
      <c r="G17" s="234">
        <v>-16.94640603145362</v>
      </c>
      <c r="H17" s="235"/>
    </row>
    <row r="18" spans="1:8" ht="18.75" customHeight="1">
      <c r="A18" s="218" t="s">
        <v>760</v>
      </c>
      <c r="B18" s="219">
        <v>43664</v>
      </c>
      <c r="C18" s="236">
        <v>43664</v>
      </c>
      <c r="D18" s="219">
        <v>24222</v>
      </c>
      <c r="E18" s="237"/>
      <c r="F18" s="238">
        <v>24222</v>
      </c>
      <c r="G18" s="239"/>
      <c r="H18" s="240"/>
    </row>
    <row r="19" spans="1:8" ht="18.75" customHeight="1">
      <c r="A19" s="218" t="s">
        <v>761</v>
      </c>
      <c r="B19" s="219">
        <v>105390</v>
      </c>
      <c r="C19" s="236">
        <v>105390</v>
      </c>
      <c r="D19" s="219">
        <v>56047</v>
      </c>
      <c r="E19" s="237"/>
      <c r="F19" s="238">
        <v>57788</v>
      </c>
      <c r="G19" s="239"/>
      <c r="H19" s="240"/>
    </row>
    <row r="20" spans="1:8" ht="18.75" customHeight="1">
      <c r="A20" s="218" t="s">
        <v>762</v>
      </c>
      <c r="B20" s="219">
        <v>22204</v>
      </c>
      <c r="C20" s="236">
        <v>22204</v>
      </c>
      <c r="D20" s="219">
        <v>55346</v>
      </c>
      <c r="E20" s="237"/>
      <c r="F20" s="238">
        <v>49269</v>
      </c>
      <c r="G20" s="239"/>
      <c r="H20" s="240"/>
    </row>
    <row r="21" spans="1:8" ht="18.75" customHeight="1">
      <c r="A21" s="218" t="s">
        <v>763</v>
      </c>
      <c r="B21" s="219">
        <v>33504</v>
      </c>
      <c r="C21" s="236">
        <v>33454</v>
      </c>
      <c r="D21" s="219">
        <v>47392</v>
      </c>
      <c r="E21" s="237"/>
      <c r="F21" s="238">
        <v>46060</v>
      </c>
      <c r="G21" s="239"/>
      <c r="H21" s="240"/>
    </row>
    <row r="22" spans="1:8" ht="18.75" customHeight="1">
      <c r="A22" s="218" t="s">
        <v>764</v>
      </c>
      <c r="B22" s="219">
        <v>6776</v>
      </c>
      <c r="C22" s="236">
        <v>6776</v>
      </c>
      <c r="D22" s="219">
        <v>4609</v>
      </c>
      <c r="E22" s="237"/>
      <c r="F22" s="238">
        <v>451</v>
      </c>
      <c r="G22" s="239"/>
      <c r="H22" s="240"/>
    </row>
    <row r="23" spans="1:8" ht="18.75" customHeight="1">
      <c r="A23" s="218" t="s">
        <v>765</v>
      </c>
      <c r="B23" s="219">
        <v>251</v>
      </c>
      <c r="C23" s="236">
        <v>251</v>
      </c>
      <c r="D23" s="219">
        <v>341</v>
      </c>
      <c r="E23" s="237"/>
      <c r="F23" s="238">
        <v>341</v>
      </c>
      <c r="G23" s="239"/>
      <c r="H23" s="240"/>
    </row>
    <row r="24" spans="1:8" s="165" customFormat="1" ht="18.75" customHeight="1">
      <c r="A24" s="218" t="s">
        <v>766</v>
      </c>
      <c r="B24" s="219"/>
      <c r="C24" s="236"/>
      <c r="D24" s="219">
        <v>670</v>
      </c>
      <c r="E24" s="237"/>
      <c r="F24" s="238">
        <v>65</v>
      </c>
      <c r="G24" s="239"/>
      <c r="H24" s="240"/>
    </row>
    <row r="25" spans="1:8" ht="18.75" customHeight="1">
      <c r="A25" s="218" t="s">
        <v>767</v>
      </c>
      <c r="B25" s="219"/>
      <c r="C25" s="236"/>
      <c r="D25" s="219">
        <v>1493</v>
      </c>
      <c r="E25" s="237"/>
      <c r="F25" s="238">
        <v>1493</v>
      </c>
      <c r="G25" s="239"/>
      <c r="H25" s="240"/>
    </row>
    <row r="26" spans="1:8" ht="18.75" customHeight="1">
      <c r="A26" s="218" t="s">
        <v>768</v>
      </c>
      <c r="B26" s="219"/>
      <c r="C26" s="236"/>
      <c r="D26" s="219">
        <v>1140</v>
      </c>
      <c r="E26" s="237"/>
      <c r="F26" s="238">
        <v>327</v>
      </c>
      <c r="G26" s="239"/>
      <c r="H26" s="240"/>
    </row>
    <row r="27" spans="1:8" s="165" customFormat="1" ht="18.75" customHeight="1">
      <c r="A27" s="218" t="s">
        <v>769</v>
      </c>
      <c r="B27" s="219">
        <v>22946</v>
      </c>
      <c r="C27" s="236">
        <v>22765</v>
      </c>
      <c r="D27" s="219">
        <v>14780</v>
      </c>
      <c r="E27" s="237"/>
      <c r="F27" s="238">
        <v>14748</v>
      </c>
      <c r="G27" s="239"/>
      <c r="H27" s="240"/>
    </row>
    <row r="28" spans="1:8" s="165" customFormat="1" ht="18.75" customHeight="1">
      <c r="A28" s="211" t="s">
        <v>770</v>
      </c>
      <c r="B28" s="212">
        <v>595</v>
      </c>
      <c r="C28" s="232">
        <v>595</v>
      </c>
      <c r="D28" s="212">
        <v>509</v>
      </c>
      <c r="E28" s="214">
        <v>-14.453781512605046</v>
      </c>
      <c r="F28" s="233">
        <v>509</v>
      </c>
      <c r="G28" s="234">
        <v>-14.453781512605046</v>
      </c>
      <c r="H28" s="235"/>
    </row>
    <row r="29" spans="1:8" ht="18.75" customHeight="1">
      <c r="A29" s="218" t="s">
        <v>771</v>
      </c>
      <c r="B29" s="245">
        <v>595</v>
      </c>
      <c r="C29" s="236">
        <v>595</v>
      </c>
      <c r="D29" s="245">
        <v>509</v>
      </c>
      <c r="E29" s="237"/>
      <c r="F29" s="238">
        <v>509</v>
      </c>
      <c r="G29" s="239"/>
      <c r="H29" s="240"/>
    </row>
    <row r="30" spans="1:8" ht="18.75" customHeight="1">
      <c r="A30" s="211" t="s">
        <v>772</v>
      </c>
      <c r="B30" s="212">
        <v>61</v>
      </c>
      <c r="C30" s="232">
        <v>61</v>
      </c>
      <c r="D30" s="212">
        <v>508</v>
      </c>
      <c r="E30" s="214"/>
      <c r="F30" s="233">
        <v>508</v>
      </c>
      <c r="G30" s="234"/>
      <c r="H30" s="235"/>
    </row>
    <row r="31" spans="1:8" ht="18.75" customHeight="1">
      <c r="A31" s="211" t="s">
        <v>773</v>
      </c>
      <c r="B31" s="212">
        <v>14337</v>
      </c>
      <c r="C31" s="232">
        <v>14045</v>
      </c>
      <c r="D31" s="212">
        <v>5557</v>
      </c>
      <c r="E31" s="214">
        <v>-61.24014786914975</v>
      </c>
      <c r="F31" s="233">
        <v>5557</v>
      </c>
      <c r="G31" s="234">
        <v>-60.43431826272695</v>
      </c>
      <c r="H31" s="235"/>
    </row>
    <row r="32" spans="1:8" s="165" customFormat="1" ht="17.25" customHeight="1">
      <c r="A32" s="218" t="s">
        <v>774</v>
      </c>
      <c r="B32" s="245">
        <v>3247</v>
      </c>
      <c r="C32" s="236">
        <v>2955</v>
      </c>
      <c r="D32" s="245">
        <v>93</v>
      </c>
      <c r="E32" s="237"/>
      <c r="F32" s="238">
        <v>93</v>
      </c>
      <c r="G32" s="239"/>
      <c r="H32" s="240"/>
    </row>
    <row r="33" spans="1:8" ht="18.75" customHeight="1">
      <c r="A33" s="218" t="s">
        <v>775</v>
      </c>
      <c r="B33" s="245">
        <v>10621</v>
      </c>
      <c r="C33" s="236">
        <v>10621</v>
      </c>
      <c r="D33" s="245">
        <v>5398</v>
      </c>
      <c r="E33" s="237"/>
      <c r="F33" s="238">
        <v>5398</v>
      </c>
      <c r="G33" s="239"/>
      <c r="H33" s="240"/>
    </row>
    <row r="34" spans="1:8" s="168" customFormat="1" ht="18.75" customHeight="1">
      <c r="A34" s="218" t="s">
        <v>776</v>
      </c>
      <c r="B34" s="245">
        <v>469</v>
      </c>
      <c r="C34" s="236">
        <v>469</v>
      </c>
      <c r="D34" s="245">
        <v>66</v>
      </c>
      <c r="E34" s="237"/>
      <c r="F34" s="238">
        <v>66</v>
      </c>
      <c r="G34" s="239"/>
      <c r="H34" s="240"/>
    </row>
    <row r="35" spans="1:8" s="165" customFormat="1" ht="18.75" customHeight="1">
      <c r="A35" s="211" t="s">
        <v>777</v>
      </c>
      <c r="B35" s="212">
        <v>1198</v>
      </c>
      <c r="C35" s="232">
        <v>1198</v>
      </c>
      <c r="D35" s="212">
        <v>2911</v>
      </c>
      <c r="E35" s="214">
        <v>142.98831385642737</v>
      </c>
      <c r="F35" s="233">
        <v>2911</v>
      </c>
      <c r="G35" s="234">
        <v>142.98831385642737</v>
      </c>
      <c r="H35" s="235"/>
    </row>
    <row r="36" spans="1:8" ht="18.75" customHeight="1">
      <c r="A36" s="218" t="s">
        <v>778</v>
      </c>
      <c r="B36" s="245">
        <v>1198</v>
      </c>
      <c r="C36" s="236">
        <v>1198</v>
      </c>
      <c r="D36" s="245">
        <v>2911</v>
      </c>
      <c r="E36" s="246"/>
      <c r="F36" s="238">
        <v>2911</v>
      </c>
      <c r="G36" s="239"/>
      <c r="H36" s="240"/>
    </row>
    <row r="37" spans="1:8" s="165" customFormat="1" ht="18.75" customHeight="1">
      <c r="A37" s="247" t="s">
        <v>779</v>
      </c>
      <c r="B37" s="226">
        <v>412</v>
      </c>
      <c r="C37" s="227"/>
      <c r="D37" s="226">
        <v>734</v>
      </c>
      <c r="E37" s="228">
        <v>78.15533980582524</v>
      </c>
      <c r="F37" s="229"/>
      <c r="G37" s="248"/>
      <c r="H37" s="231"/>
    </row>
    <row r="38" spans="1:8" ht="18.75" customHeight="1">
      <c r="A38" s="211" t="s">
        <v>780</v>
      </c>
      <c r="B38" s="212">
        <v>240</v>
      </c>
      <c r="C38" s="232"/>
      <c r="D38" s="212">
        <v>441</v>
      </c>
      <c r="E38" s="214">
        <v>83.74999999999999</v>
      </c>
      <c r="F38" s="233"/>
      <c r="G38" s="234"/>
      <c r="H38" s="235"/>
    </row>
    <row r="39" spans="1:8" ht="18.75" customHeight="1">
      <c r="A39" s="249" t="s">
        <v>756</v>
      </c>
      <c r="B39" s="245">
        <v>240</v>
      </c>
      <c r="C39" s="236"/>
      <c r="D39" s="245">
        <v>441</v>
      </c>
      <c r="E39" s="237"/>
      <c r="F39" s="238"/>
      <c r="G39" s="239"/>
      <c r="H39" s="240"/>
    </row>
    <row r="40" spans="1:8" s="164" customFormat="1" ht="18.75" customHeight="1">
      <c r="A40" s="211" t="s">
        <v>781</v>
      </c>
      <c r="B40" s="212">
        <v>172</v>
      </c>
      <c r="C40" s="232"/>
      <c r="D40" s="212">
        <v>293</v>
      </c>
      <c r="E40" s="214">
        <v>70.34883720930232</v>
      </c>
      <c r="F40" s="233"/>
      <c r="G40" s="234"/>
      <c r="H40" s="235"/>
    </row>
    <row r="41" spans="1:8" s="169" customFormat="1" ht="18.75" customHeight="1">
      <c r="A41" s="218" t="s">
        <v>782</v>
      </c>
      <c r="B41" s="245">
        <v>12</v>
      </c>
      <c r="C41" s="236"/>
      <c r="D41" s="245">
        <v>53</v>
      </c>
      <c r="E41" s="246"/>
      <c r="F41" s="238"/>
      <c r="G41" s="239"/>
      <c r="H41" s="240"/>
    </row>
    <row r="42" spans="1:8" ht="18.75" customHeight="1">
      <c r="A42" s="218" t="s">
        <v>783</v>
      </c>
      <c r="B42" s="245">
        <v>160</v>
      </c>
      <c r="C42" s="236"/>
      <c r="D42" s="245">
        <v>240</v>
      </c>
      <c r="E42" s="246"/>
      <c r="F42" s="238"/>
      <c r="G42" s="239"/>
      <c r="H42" s="240"/>
    </row>
    <row r="43" spans="1:8" s="165" customFormat="1" ht="18.75" customHeight="1">
      <c r="A43" s="247" t="s">
        <v>784</v>
      </c>
      <c r="B43" s="226">
        <v>204215</v>
      </c>
      <c r="C43" s="227">
        <v>203120</v>
      </c>
      <c r="D43" s="226">
        <v>189186</v>
      </c>
      <c r="E43" s="228">
        <v>-7.359400631687192</v>
      </c>
      <c r="F43" s="229">
        <v>187315</v>
      </c>
      <c r="G43" s="230">
        <v>-7.7811146120519865</v>
      </c>
      <c r="H43" s="231"/>
    </row>
    <row r="44" spans="1:8" ht="18.75" customHeight="1">
      <c r="A44" s="211" t="s">
        <v>785</v>
      </c>
      <c r="B44" s="212">
        <v>200646</v>
      </c>
      <c r="C44" s="232">
        <v>200646</v>
      </c>
      <c r="D44" s="212">
        <v>183288</v>
      </c>
      <c r="E44" s="214"/>
      <c r="F44" s="233">
        <v>183288</v>
      </c>
      <c r="G44" s="234"/>
      <c r="H44" s="235"/>
    </row>
    <row r="45" spans="1:8" ht="18.75" customHeight="1">
      <c r="A45" s="218" t="s">
        <v>786</v>
      </c>
      <c r="B45" s="245">
        <v>200646</v>
      </c>
      <c r="C45" s="236">
        <v>200646</v>
      </c>
      <c r="D45" s="245">
        <v>183288</v>
      </c>
      <c r="E45" s="246"/>
      <c r="F45" s="238">
        <v>183288</v>
      </c>
      <c r="G45" s="239"/>
      <c r="H45" s="240"/>
    </row>
    <row r="46" spans="1:8" ht="18.75" customHeight="1">
      <c r="A46" s="211" t="s">
        <v>787</v>
      </c>
      <c r="B46" s="212">
        <v>3569</v>
      </c>
      <c r="C46" s="232">
        <v>2474</v>
      </c>
      <c r="D46" s="212">
        <v>5898</v>
      </c>
      <c r="E46" s="214">
        <v>65.2563743345475</v>
      </c>
      <c r="F46" s="233">
        <v>4027</v>
      </c>
      <c r="G46" s="234">
        <v>62.77283751010509</v>
      </c>
      <c r="H46" s="235"/>
    </row>
    <row r="47" spans="1:8" ht="18.75" customHeight="1">
      <c r="A47" s="218" t="s">
        <v>788</v>
      </c>
      <c r="B47" s="245">
        <v>2769</v>
      </c>
      <c r="C47" s="236">
        <v>1867</v>
      </c>
      <c r="D47" s="245">
        <v>3040</v>
      </c>
      <c r="E47" s="237"/>
      <c r="F47" s="238">
        <v>2045</v>
      </c>
      <c r="G47" s="239"/>
      <c r="H47" s="240"/>
    </row>
    <row r="48" spans="1:8" ht="18.75" customHeight="1">
      <c r="A48" s="218" t="s">
        <v>789</v>
      </c>
      <c r="B48" s="245">
        <v>489</v>
      </c>
      <c r="C48" s="236">
        <v>434</v>
      </c>
      <c r="D48" s="245">
        <v>1334</v>
      </c>
      <c r="E48" s="237"/>
      <c r="F48" s="238">
        <v>776</v>
      </c>
      <c r="G48" s="239"/>
      <c r="H48" s="240"/>
    </row>
    <row r="49" spans="1:8" ht="18.75" customHeight="1">
      <c r="A49" s="218" t="s">
        <v>790</v>
      </c>
      <c r="B49" s="245">
        <v>3</v>
      </c>
      <c r="C49" s="236">
        <v>3</v>
      </c>
      <c r="D49" s="245"/>
      <c r="E49" s="237"/>
      <c r="F49" s="238"/>
      <c r="G49" s="239"/>
      <c r="H49" s="240"/>
    </row>
    <row r="50" spans="1:8" s="164" customFormat="1" ht="18.75" customHeight="1">
      <c r="A50" s="218" t="s">
        <v>791</v>
      </c>
      <c r="B50" s="245">
        <v>282</v>
      </c>
      <c r="C50" s="236">
        <v>144</v>
      </c>
      <c r="D50" s="245">
        <v>1500</v>
      </c>
      <c r="E50" s="237"/>
      <c r="F50" s="238">
        <v>1182</v>
      </c>
      <c r="G50" s="239"/>
      <c r="H50" s="240"/>
    </row>
    <row r="51" spans="1:8" s="170" customFormat="1" ht="18.75" customHeight="1">
      <c r="A51" s="218" t="s">
        <v>792</v>
      </c>
      <c r="B51" s="245">
        <v>10</v>
      </c>
      <c r="C51" s="236">
        <v>10</v>
      </c>
      <c r="D51" s="245">
        <v>11</v>
      </c>
      <c r="E51" s="237"/>
      <c r="F51" s="238">
        <v>11</v>
      </c>
      <c r="G51" s="239"/>
      <c r="H51" s="240"/>
    </row>
    <row r="52" spans="1:8" s="171" customFormat="1" ht="18.75" customHeight="1">
      <c r="A52" s="218" t="s">
        <v>793</v>
      </c>
      <c r="B52" s="245">
        <v>16</v>
      </c>
      <c r="C52" s="236">
        <v>16</v>
      </c>
      <c r="D52" s="245">
        <v>13</v>
      </c>
      <c r="E52" s="237"/>
      <c r="F52" s="238">
        <v>13</v>
      </c>
      <c r="G52" s="239"/>
      <c r="H52" s="240"/>
    </row>
    <row r="53" spans="1:8" s="171" customFormat="1" ht="18.75" customHeight="1">
      <c r="A53" s="247" t="s">
        <v>794</v>
      </c>
      <c r="B53" s="226">
        <v>33257</v>
      </c>
      <c r="C53" s="227">
        <v>33257</v>
      </c>
      <c r="D53" s="226">
        <v>41579</v>
      </c>
      <c r="E53" s="228">
        <v>25.023303364705175</v>
      </c>
      <c r="F53" s="229">
        <v>41579</v>
      </c>
      <c r="G53" s="230">
        <v>25.023303364705175</v>
      </c>
      <c r="H53" s="231"/>
    </row>
    <row r="54" spans="1:8" s="171" customFormat="1" ht="18.75" customHeight="1">
      <c r="A54" s="211" t="s">
        <v>795</v>
      </c>
      <c r="B54" s="250">
        <v>33257</v>
      </c>
      <c r="C54" s="251">
        <v>33257</v>
      </c>
      <c r="D54" s="250">
        <v>41579</v>
      </c>
      <c r="E54" s="252">
        <v>25.023303364705175</v>
      </c>
      <c r="F54" s="233">
        <v>41579</v>
      </c>
      <c r="G54" s="234">
        <v>25.023303364705175</v>
      </c>
      <c r="H54" s="253"/>
    </row>
    <row r="55" spans="1:8" s="171" customFormat="1" ht="18.75" customHeight="1">
      <c r="A55" s="254" t="s">
        <v>796</v>
      </c>
      <c r="B55" s="255">
        <v>14553</v>
      </c>
      <c r="C55" s="256">
        <v>14553</v>
      </c>
      <c r="D55" s="255">
        <v>14172</v>
      </c>
      <c r="E55" s="257"/>
      <c r="F55" s="258">
        <v>14172</v>
      </c>
      <c r="G55" s="259"/>
      <c r="H55" s="260"/>
    </row>
    <row r="56" spans="1:8" s="172" customFormat="1" ht="18.75" customHeight="1">
      <c r="A56" s="254" t="s">
        <v>797</v>
      </c>
      <c r="B56" s="255">
        <v>8405</v>
      </c>
      <c r="C56" s="256">
        <v>8405</v>
      </c>
      <c r="D56" s="255">
        <v>8405</v>
      </c>
      <c r="E56" s="257"/>
      <c r="F56" s="258">
        <v>8405</v>
      </c>
      <c r="G56" s="259"/>
      <c r="H56" s="260"/>
    </row>
    <row r="57" spans="1:8" s="170" customFormat="1" ht="18.75" customHeight="1">
      <c r="A57" s="254" t="s">
        <v>798</v>
      </c>
      <c r="B57" s="255">
        <v>130</v>
      </c>
      <c r="C57" s="256">
        <v>130</v>
      </c>
      <c r="D57" s="255">
        <v>130</v>
      </c>
      <c r="E57" s="257"/>
      <c r="F57" s="258">
        <v>130</v>
      </c>
      <c r="G57" s="259"/>
      <c r="H57" s="260"/>
    </row>
    <row r="58" spans="1:8" s="173" customFormat="1" ht="18.75" customHeight="1">
      <c r="A58" s="254" t="s">
        <v>799</v>
      </c>
      <c r="B58" s="255">
        <v>10169</v>
      </c>
      <c r="C58" s="256">
        <v>10169</v>
      </c>
      <c r="D58" s="255">
        <v>18872</v>
      </c>
      <c r="E58" s="257"/>
      <c r="F58" s="258">
        <v>18872</v>
      </c>
      <c r="G58" s="259"/>
      <c r="H58" s="260"/>
    </row>
    <row r="59" spans="1:8" s="173" customFormat="1" ht="18.75" customHeight="1">
      <c r="A59" s="247" t="s">
        <v>800</v>
      </c>
      <c r="B59" s="261">
        <v>241</v>
      </c>
      <c r="C59" s="262">
        <v>241</v>
      </c>
      <c r="D59" s="261">
        <v>262</v>
      </c>
      <c r="E59" s="263">
        <v>8.713692946058082</v>
      </c>
      <c r="F59" s="229">
        <v>262</v>
      </c>
      <c r="G59" s="230">
        <v>8.713692946058082</v>
      </c>
      <c r="H59" s="264"/>
    </row>
    <row r="60" spans="1:8" s="173" customFormat="1" ht="18.75" customHeight="1">
      <c r="A60" s="211" t="s">
        <v>801</v>
      </c>
      <c r="B60" s="250">
        <v>241</v>
      </c>
      <c r="C60" s="251">
        <v>241</v>
      </c>
      <c r="D60" s="250">
        <v>262</v>
      </c>
      <c r="E60" s="252">
        <v>8.713692946058082</v>
      </c>
      <c r="F60" s="233">
        <v>262</v>
      </c>
      <c r="G60" s="234">
        <v>8.713692946058082</v>
      </c>
      <c r="H60" s="253"/>
    </row>
    <row r="61" spans="1:8" s="172" customFormat="1" ht="18.75" customHeight="1">
      <c r="A61" s="254" t="s">
        <v>802</v>
      </c>
      <c r="B61" s="255">
        <v>22</v>
      </c>
      <c r="C61" s="256">
        <v>22</v>
      </c>
      <c r="D61" s="255">
        <v>68</v>
      </c>
      <c r="E61" s="257"/>
      <c r="F61" s="258">
        <v>68</v>
      </c>
      <c r="G61" s="265"/>
      <c r="H61" s="266"/>
    </row>
    <row r="62" spans="1:8" s="170" customFormat="1" ht="18.75" customHeight="1">
      <c r="A62" s="254" t="s">
        <v>803</v>
      </c>
      <c r="B62" s="255">
        <v>219</v>
      </c>
      <c r="C62" s="256">
        <v>219</v>
      </c>
      <c r="D62" s="255">
        <v>194</v>
      </c>
      <c r="E62" s="257"/>
      <c r="F62" s="258">
        <v>194</v>
      </c>
      <c r="G62" s="265"/>
      <c r="H62" s="266"/>
    </row>
    <row r="63" spans="1:8" s="173" customFormat="1" ht="18.75" customHeight="1">
      <c r="A63" s="267" t="s">
        <v>804</v>
      </c>
      <c r="B63" s="268">
        <v>490794</v>
      </c>
      <c r="C63" s="269">
        <v>487021</v>
      </c>
      <c r="D63" s="268">
        <v>449835</v>
      </c>
      <c r="E63" s="270">
        <v>-8.345456545923545</v>
      </c>
      <c r="F63" s="271">
        <v>433405</v>
      </c>
      <c r="G63" s="272">
        <v>-11.008970865732692</v>
      </c>
      <c r="H63" s="273"/>
    </row>
    <row r="64" spans="1:8" s="343" customFormat="1" ht="18.75" customHeight="1">
      <c r="A64" s="274" t="s">
        <v>142</v>
      </c>
      <c r="B64" s="275">
        <v>8443</v>
      </c>
      <c r="C64" s="276"/>
      <c r="D64" s="277">
        <v>1455</v>
      </c>
      <c r="E64" s="278">
        <f>(D64/B64-1)*100</f>
        <v>-82.76678905602274</v>
      </c>
      <c r="F64" s="275"/>
      <c r="G64" s="278"/>
      <c r="H64" s="279"/>
    </row>
    <row r="65" spans="1:8" s="344" customFormat="1" ht="18.75" customHeight="1">
      <c r="A65" s="280" t="s">
        <v>805</v>
      </c>
      <c r="B65" s="281">
        <v>240000</v>
      </c>
      <c r="C65" s="282"/>
      <c r="D65" s="283">
        <v>120000</v>
      </c>
      <c r="E65" s="284">
        <f>(D65/B65-1)*100</f>
        <v>-50</v>
      </c>
      <c r="F65" s="285"/>
      <c r="G65" s="286"/>
      <c r="H65" s="287"/>
    </row>
    <row r="66" spans="1:8" s="344" customFormat="1" ht="18.75" customHeight="1">
      <c r="A66" s="280" t="s">
        <v>806</v>
      </c>
      <c r="B66" s="281">
        <v>30875</v>
      </c>
      <c r="C66" s="282"/>
      <c r="D66" s="283">
        <v>92352</v>
      </c>
      <c r="E66" s="284">
        <f>(D66/B66-1)*100</f>
        <v>199.11578947368423</v>
      </c>
      <c r="F66" s="285"/>
      <c r="G66" s="286"/>
      <c r="H66" s="287"/>
    </row>
    <row r="67" spans="1:8" s="344" customFormat="1" ht="18.75" customHeight="1">
      <c r="A67" s="280" t="s">
        <v>146</v>
      </c>
      <c r="B67" s="281"/>
      <c r="C67" s="282"/>
      <c r="D67" s="283"/>
      <c r="E67" s="284"/>
      <c r="F67" s="285"/>
      <c r="G67" s="286"/>
      <c r="H67" s="287"/>
    </row>
    <row r="68" spans="1:8" s="344" customFormat="1" ht="18.75" customHeight="1">
      <c r="A68" s="288" t="s">
        <v>147</v>
      </c>
      <c r="B68" s="289">
        <f>SUM(B63:B67)</f>
        <v>770112</v>
      </c>
      <c r="C68" s="290">
        <f>SUM(C63:C67)</f>
        <v>487021</v>
      </c>
      <c r="D68" s="289">
        <f>SUM(D63:D67)</f>
        <v>663642</v>
      </c>
      <c r="E68" s="291">
        <f>(D68/B68-1)*100</f>
        <v>-13.825261780104714</v>
      </c>
      <c r="F68" s="290">
        <f>SUM(F63:F67)</f>
        <v>433405</v>
      </c>
      <c r="G68" s="292"/>
      <c r="H68" s="293"/>
    </row>
  </sheetData>
  <sheetProtection/>
  <mergeCells count="9">
    <mergeCell ref="A2:H2"/>
    <mergeCell ref="B4:C4"/>
    <mergeCell ref="D4:G4"/>
    <mergeCell ref="D5:E5"/>
    <mergeCell ref="F5:G5"/>
    <mergeCell ref="A4:A6"/>
    <mergeCell ref="B5:B6"/>
    <mergeCell ref="C5:C6"/>
    <mergeCell ref="H4:H6"/>
  </mergeCells>
  <printOptions horizontalCentered="1"/>
  <pageMargins left="0.15748031496062992" right="0.15748031496062992" top="0.4330708661417323" bottom="0.2755905511811024" header="0.4330708661417323" footer="0.2755905511811024"/>
  <pageSetup firstPageNumber="17" useFirstPageNumber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7" sqref="E7"/>
    </sheetView>
  </sheetViews>
  <sheetFormatPr defaultColWidth="9.00390625" defaultRowHeight="14.25"/>
  <cols>
    <col min="1" max="1" width="29.875" style="174" customWidth="1"/>
    <col min="2" max="2" width="9.125" style="174" customWidth="1"/>
    <col min="3" max="3" width="9.125" style="298" customWidth="1"/>
    <col min="4" max="6" width="9.125" style="174" customWidth="1"/>
    <col min="7" max="16384" width="9.00390625" style="174" customWidth="1"/>
  </cols>
  <sheetData>
    <row r="1" spans="1:6" ht="17.25" customHeight="1">
      <c r="A1" s="147" t="s">
        <v>807</v>
      </c>
      <c r="B1"/>
      <c r="C1" s="299"/>
      <c r="D1" s="300"/>
      <c r="E1" s="300"/>
      <c r="F1" s="300"/>
    </row>
    <row r="2" spans="1:7" ht="21.75" customHeight="1">
      <c r="A2" s="301" t="s">
        <v>808</v>
      </c>
      <c r="B2" s="301"/>
      <c r="C2" s="301"/>
      <c r="D2" s="301"/>
      <c r="E2" s="301"/>
      <c r="F2" s="301"/>
      <c r="G2" s="301"/>
    </row>
    <row r="3" spans="1:7" s="161" customFormat="1" ht="24" customHeight="1">
      <c r="A3" s="302"/>
      <c r="B3" s="302"/>
      <c r="C3" s="302"/>
      <c r="D3"/>
      <c r="E3" s="303" t="s">
        <v>56</v>
      </c>
      <c r="F3" s="303"/>
      <c r="G3" s="303"/>
    </row>
    <row r="4" spans="1:7" s="295" customFormat="1" ht="31.5" customHeight="1">
      <c r="A4" s="304" t="s">
        <v>726</v>
      </c>
      <c r="B4" s="305" t="s">
        <v>727</v>
      </c>
      <c r="C4" s="306" t="s">
        <v>59</v>
      </c>
      <c r="D4" s="306"/>
      <c r="E4" s="306"/>
      <c r="F4" s="306"/>
      <c r="G4" s="307" t="s">
        <v>114</v>
      </c>
    </row>
    <row r="5" spans="1:7" s="295" customFormat="1" ht="47.25" customHeight="1">
      <c r="A5" s="308"/>
      <c r="B5" s="309"/>
      <c r="C5" s="310" t="s">
        <v>728</v>
      </c>
      <c r="D5" s="311" t="s">
        <v>729</v>
      </c>
      <c r="E5" s="311" t="s">
        <v>730</v>
      </c>
      <c r="F5" s="311" t="s">
        <v>64</v>
      </c>
      <c r="G5" s="312"/>
    </row>
    <row r="6" spans="1:7" s="296" customFormat="1" ht="33" customHeight="1">
      <c r="A6" s="131" t="s">
        <v>731</v>
      </c>
      <c r="B6" s="313">
        <v>1040</v>
      </c>
      <c r="C6" s="314">
        <v>2000</v>
      </c>
      <c r="D6" s="313">
        <v>2897</v>
      </c>
      <c r="E6" s="315">
        <f aca="true" t="shared" si="0" ref="E6:E13">D6/C6*100</f>
        <v>144.85</v>
      </c>
      <c r="F6" s="315">
        <f aca="true" t="shared" si="1" ref="F6:F20">(D6/B6-1)*100</f>
        <v>178.55769230769232</v>
      </c>
      <c r="G6" s="316"/>
    </row>
    <row r="7" spans="1:7" s="296" customFormat="1" ht="33" customHeight="1">
      <c r="A7" s="131" t="s">
        <v>732</v>
      </c>
      <c r="B7" s="313">
        <v>246</v>
      </c>
      <c r="C7" s="314">
        <v>500</v>
      </c>
      <c r="D7" s="313">
        <v>688</v>
      </c>
      <c r="E7" s="315">
        <f t="shared" si="0"/>
        <v>137.6</v>
      </c>
      <c r="F7" s="315">
        <f t="shared" si="1"/>
        <v>179.6747967479675</v>
      </c>
      <c r="G7" s="316"/>
    </row>
    <row r="8" spans="1:7" s="296" customFormat="1" ht="33" customHeight="1">
      <c r="A8" s="131" t="s">
        <v>733</v>
      </c>
      <c r="B8" s="313">
        <v>459220</v>
      </c>
      <c r="C8" s="314">
        <v>317500</v>
      </c>
      <c r="D8" s="313">
        <v>334414</v>
      </c>
      <c r="E8" s="315">
        <f t="shared" si="0"/>
        <v>105.3272440944882</v>
      </c>
      <c r="F8" s="315">
        <f t="shared" si="1"/>
        <v>-27.177823265537214</v>
      </c>
      <c r="G8" s="316"/>
    </row>
    <row r="9" spans="1:7" s="296" customFormat="1" ht="33" customHeight="1">
      <c r="A9" s="131" t="s">
        <v>734</v>
      </c>
      <c r="B9" s="313">
        <v>14575</v>
      </c>
      <c r="C9" s="314">
        <v>13000</v>
      </c>
      <c r="D9" s="313">
        <v>13715</v>
      </c>
      <c r="E9" s="315">
        <f t="shared" si="0"/>
        <v>105.5</v>
      </c>
      <c r="F9" s="315">
        <f t="shared" si="1"/>
        <v>-5.9005145797598635</v>
      </c>
      <c r="G9" s="316"/>
    </row>
    <row r="10" spans="1:7" s="296" customFormat="1" ht="33" customHeight="1">
      <c r="A10" s="131" t="s">
        <v>735</v>
      </c>
      <c r="B10" s="313">
        <v>1551</v>
      </c>
      <c r="C10" s="314">
        <v>2000</v>
      </c>
      <c r="D10" s="313">
        <v>2670</v>
      </c>
      <c r="E10" s="315">
        <f t="shared" si="0"/>
        <v>133.5</v>
      </c>
      <c r="F10" s="315">
        <f t="shared" si="1"/>
        <v>72.14700193423597</v>
      </c>
      <c r="G10" s="316"/>
    </row>
    <row r="11" spans="1:7" s="296" customFormat="1" ht="33" customHeight="1">
      <c r="A11" s="131" t="s">
        <v>736</v>
      </c>
      <c r="B11" s="313">
        <v>3052</v>
      </c>
      <c r="C11" s="317">
        <v>3000</v>
      </c>
      <c r="D11" s="313">
        <f>SUM(D12:D13)</f>
        <v>3245</v>
      </c>
      <c r="E11" s="315">
        <f t="shared" si="0"/>
        <v>108.16666666666667</v>
      </c>
      <c r="F11" s="315">
        <f t="shared" si="1"/>
        <v>6.323722149410216</v>
      </c>
      <c r="G11" s="316"/>
    </row>
    <row r="12" spans="1:7" s="296" customFormat="1" ht="33" customHeight="1">
      <c r="A12" s="131" t="s">
        <v>737</v>
      </c>
      <c r="B12" s="313">
        <v>1354</v>
      </c>
      <c r="C12" s="314">
        <v>1450</v>
      </c>
      <c r="D12" s="313">
        <v>1544</v>
      </c>
      <c r="E12" s="315">
        <f t="shared" si="0"/>
        <v>106.48275862068965</v>
      </c>
      <c r="F12" s="315">
        <f t="shared" si="1"/>
        <v>14.032496307237817</v>
      </c>
      <c r="G12" s="316"/>
    </row>
    <row r="13" spans="1:7" s="296" customFormat="1" ht="33" customHeight="1">
      <c r="A13" s="131" t="s">
        <v>738</v>
      </c>
      <c r="B13" s="313">
        <v>1698</v>
      </c>
      <c r="C13" s="314">
        <v>1550</v>
      </c>
      <c r="D13" s="313">
        <v>1701</v>
      </c>
      <c r="E13" s="315">
        <f t="shared" si="0"/>
        <v>109.74193548387096</v>
      </c>
      <c r="F13" s="315">
        <f t="shared" si="1"/>
        <v>0.17667844522968323</v>
      </c>
      <c r="G13" s="316"/>
    </row>
    <row r="14" spans="1:7" s="296" customFormat="1" ht="33" customHeight="1">
      <c r="A14" s="131" t="s">
        <v>739</v>
      </c>
      <c r="B14" s="313"/>
      <c r="C14" s="314"/>
      <c r="D14" s="313">
        <v>10</v>
      </c>
      <c r="E14" s="315"/>
      <c r="F14" s="315"/>
      <c r="G14" s="316"/>
    </row>
    <row r="15" spans="1:7" s="297" customFormat="1" ht="33" customHeight="1">
      <c r="A15" s="318" t="s">
        <v>740</v>
      </c>
      <c r="B15" s="319">
        <v>479684</v>
      </c>
      <c r="C15" s="320">
        <f>SUM(C6:C11,C14)</f>
        <v>338000</v>
      </c>
      <c r="D15" s="319">
        <f>SUM(D6:D14)-D11</f>
        <v>357639</v>
      </c>
      <c r="E15" s="321">
        <f>D15/C15*100</f>
        <v>105.8103550295858</v>
      </c>
      <c r="F15" s="321">
        <f t="shared" si="1"/>
        <v>-25.44279150440707</v>
      </c>
      <c r="G15" s="322"/>
    </row>
    <row r="16" spans="1:7" ht="29.25" customHeight="1">
      <c r="A16" s="323" t="s">
        <v>741</v>
      </c>
      <c r="B16" s="324">
        <v>5352</v>
      </c>
      <c r="C16" s="325"/>
      <c r="D16" s="324">
        <v>12181</v>
      </c>
      <c r="E16" s="325"/>
      <c r="F16" s="326">
        <f t="shared" si="1"/>
        <v>127.59715994020925</v>
      </c>
      <c r="G16" s="327"/>
    </row>
    <row r="17" spans="1:7" ht="29.25" customHeight="1">
      <c r="A17" s="328" t="s">
        <v>742</v>
      </c>
      <c r="B17" s="329">
        <v>112908</v>
      </c>
      <c r="C17" s="330"/>
      <c r="D17" s="329">
        <v>55204</v>
      </c>
      <c r="E17" s="331"/>
      <c r="F17" s="332">
        <f t="shared" si="1"/>
        <v>-51.10709604279591</v>
      </c>
      <c r="G17" s="333"/>
    </row>
    <row r="18" spans="1:7" ht="29.25" customHeight="1">
      <c r="A18" s="328" t="s">
        <v>743</v>
      </c>
      <c r="B18" s="329">
        <v>8201</v>
      </c>
      <c r="C18" s="330"/>
      <c r="D18" s="329">
        <v>21055</v>
      </c>
      <c r="E18" s="331"/>
      <c r="F18" s="332">
        <f t="shared" si="1"/>
        <v>156.73698329472018</v>
      </c>
      <c r="G18" s="333"/>
    </row>
    <row r="19" spans="1:7" ht="29.25" customHeight="1">
      <c r="A19" s="334" t="s">
        <v>744</v>
      </c>
      <c r="B19" s="335">
        <v>219171</v>
      </c>
      <c r="C19" s="330"/>
      <c r="D19" s="335">
        <v>242178</v>
      </c>
      <c r="E19" s="331"/>
      <c r="F19" s="332">
        <f t="shared" si="1"/>
        <v>10.497282943455112</v>
      </c>
      <c r="G19" s="333"/>
    </row>
    <row r="20" spans="1:7" ht="29.25" customHeight="1">
      <c r="A20" s="336" t="s">
        <v>107</v>
      </c>
      <c r="B20" s="337">
        <f>SUM(B15:B19)</f>
        <v>825316</v>
      </c>
      <c r="C20" s="338"/>
      <c r="D20" s="337">
        <f>SUM(D15:D19)</f>
        <v>688257</v>
      </c>
      <c r="E20" s="339"/>
      <c r="F20" s="340">
        <f t="shared" si="1"/>
        <v>-16.60685119396692</v>
      </c>
      <c r="G20" s="341"/>
    </row>
    <row r="21" spans="1:7" ht="42.75" customHeight="1">
      <c r="A21" s="294" t="s">
        <v>809</v>
      </c>
      <c r="B21" s="342"/>
      <c r="C21" s="342"/>
      <c r="D21" s="342"/>
      <c r="E21" s="342"/>
      <c r="F21" s="342"/>
      <c r="G21" s="342"/>
    </row>
  </sheetData>
  <sheetProtection/>
  <mergeCells count="7">
    <mergeCell ref="A2:G2"/>
    <mergeCell ref="E3:G3"/>
    <mergeCell ref="C4:F4"/>
    <mergeCell ref="A21:G21"/>
    <mergeCell ref="A4:A5"/>
    <mergeCell ref="B4:B5"/>
    <mergeCell ref="G4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pane ySplit="6" topLeftCell="A37" activePane="bottomLeft" state="frozen"/>
      <selection pane="bottomLeft" activeCell="B54" sqref="B54"/>
    </sheetView>
  </sheetViews>
  <sheetFormatPr defaultColWidth="7.875" defaultRowHeight="14.25"/>
  <cols>
    <col min="1" max="1" width="42.125" style="174" customWidth="1"/>
    <col min="2" max="3" width="9.625" style="174" customWidth="1"/>
    <col min="4" max="4" width="13.00390625" style="174" customWidth="1"/>
    <col min="5" max="5" width="9.50390625" style="175" customWidth="1"/>
    <col min="6" max="6" width="9.875" style="176" customWidth="1"/>
    <col min="7" max="7" width="8.75390625" style="175" customWidth="1"/>
    <col min="8" max="16384" width="7.875" style="174" customWidth="1"/>
  </cols>
  <sheetData>
    <row r="1" ht="22.5" customHeight="1">
      <c r="A1" t="s">
        <v>810</v>
      </c>
    </row>
    <row r="2" spans="1:8" ht="25.5" customHeight="1">
      <c r="A2" s="177" t="s">
        <v>811</v>
      </c>
      <c r="B2" s="177"/>
      <c r="C2" s="177"/>
      <c r="D2" s="177"/>
      <c r="E2" s="177"/>
      <c r="F2" s="177"/>
      <c r="G2" s="177"/>
      <c r="H2" s="177"/>
    </row>
    <row r="3" spans="1:8" ht="15">
      <c r="A3" s="178"/>
      <c r="B3" s="178"/>
      <c r="C3" s="178"/>
      <c r="D3" s="178"/>
      <c r="E3" s="179"/>
      <c r="F3" s="180"/>
      <c r="G3" s="181" t="s">
        <v>56</v>
      </c>
      <c r="H3" s="182"/>
    </row>
    <row r="4" spans="1:8" s="161" customFormat="1" ht="19.5" customHeight="1">
      <c r="A4" s="183" t="s">
        <v>111</v>
      </c>
      <c r="B4" s="184" t="s">
        <v>112</v>
      </c>
      <c r="C4" s="185"/>
      <c r="D4" s="184" t="s">
        <v>747</v>
      </c>
      <c r="E4" s="186"/>
      <c r="F4" s="187"/>
      <c r="G4" s="188"/>
      <c r="H4" s="189" t="s">
        <v>114</v>
      </c>
    </row>
    <row r="5" spans="1:8" s="161" customFormat="1" ht="19.5" customHeight="1">
      <c r="A5" s="190"/>
      <c r="B5" s="191" t="s">
        <v>115</v>
      </c>
      <c r="C5" s="192" t="s">
        <v>748</v>
      </c>
      <c r="D5" s="191" t="s">
        <v>115</v>
      </c>
      <c r="E5" s="193"/>
      <c r="F5" s="194" t="s">
        <v>749</v>
      </c>
      <c r="G5" s="195"/>
      <c r="H5" s="196"/>
    </row>
    <row r="6" spans="1:8" s="161" customFormat="1" ht="19.5" customHeight="1">
      <c r="A6" s="197"/>
      <c r="B6" s="198"/>
      <c r="C6" s="199"/>
      <c r="D6" s="198" t="s">
        <v>118</v>
      </c>
      <c r="E6" s="200" t="s">
        <v>64</v>
      </c>
      <c r="F6" s="201" t="s">
        <v>118</v>
      </c>
      <c r="G6" s="202" t="s">
        <v>64</v>
      </c>
      <c r="H6" s="203"/>
    </row>
    <row r="7" spans="1:8" s="162" customFormat="1" ht="19.5" customHeight="1">
      <c r="A7" s="204" t="s">
        <v>750</v>
      </c>
      <c r="B7" s="205">
        <v>97</v>
      </c>
      <c r="C7" s="206"/>
      <c r="D7" s="205">
        <v>218</v>
      </c>
      <c r="E7" s="207">
        <v>124.74226804123711</v>
      </c>
      <c r="F7" s="208"/>
      <c r="G7" s="209"/>
      <c r="H7" s="210"/>
    </row>
    <row r="8" spans="1:8" s="163" customFormat="1" ht="19.5" customHeight="1">
      <c r="A8" s="211" t="s">
        <v>751</v>
      </c>
      <c r="B8" s="212">
        <v>97</v>
      </c>
      <c r="C8" s="213"/>
      <c r="D8" s="212">
        <v>218</v>
      </c>
      <c r="E8" s="214">
        <v>124.74226804123711</v>
      </c>
      <c r="F8" s="215"/>
      <c r="G8" s="216"/>
      <c r="H8" s="217"/>
    </row>
    <row r="9" spans="1:8" s="161" customFormat="1" ht="19.5" customHeight="1">
      <c r="A9" s="218" t="s">
        <v>752</v>
      </c>
      <c r="B9" s="219">
        <v>97</v>
      </c>
      <c r="C9" s="220"/>
      <c r="D9" s="219">
        <v>218</v>
      </c>
      <c r="E9" s="221"/>
      <c r="F9" s="222"/>
      <c r="G9" s="223"/>
      <c r="H9" s="224"/>
    </row>
    <row r="10" spans="1:8" s="161" customFormat="1" ht="19.5" customHeight="1">
      <c r="A10" s="225" t="s">
        <v>753</v>
      </c>
      <c r="B10" s="226">
        <v>1646</v>
      </c>
      <c r="C10" s="227"/>
      <c r="D10" s="226">
        <v>2331</v>
      </c>
      <c r="E10" s="228">
        <v>41.61603888213852</v>
      </c>
      <c r="F10" s="229"/>
      <c r="G10" s="230"/>
      <c r="H10" s="231"/>
    </row>
    <row r="11" spans="1:8" s="164" customFormat="1" ht="18.75" customHeight="1">
      <c r="A11" s="211" t="s">
        <v>754</v>
      </c>
      <c r="B11" s="212">
        <v>1646</v>
      </c>
      <c r="C11" s="232"/>
      <c r="D11" s="212">
        <v>2265</v>
      </c>
      <c r="E11" s="214">
        <v>37.60631834750912</v>
      </c>
      <c r="F11" s="233"/>
      <c r="G11" s="234"/>
      <c r="H11" s="235"/>
    </row>
    <row r="12" spans="1:8" s="165" customFormat="1" ht="18.75" customHeight="1">
      <c r="A12" s="218" t="s">
        <v>755</v>
      </c>
      <c r="B12" s="219">
        <v>1646</v>
      </c>
      <c r="C12" s="236"/>
      <c r="D12" s="219">
        <v>2130</v>
      </c>
      <c r="E12" s="237"/>
      <c r="F12" s="238"/>
      <c r="G12" s="239"/>
      <c r="H12" s="240"/>
    </row>
    <row r="13" spans="1:8" s="166" customFormat="1" ht="18.75" customHeight="1">
      <c r="A13" s="218" t="s">
        <v>756</v>
      </c>
      <c r="B13" s="219"/>
      <c r="C13" s="236"/>
      <c r="D13" s="219">
        <v>135</v>
      </c>
      <c r="E13" s="237"/>
      <c r="F13" s="238"/>
      <c r="G13" s="239"/>
      <c r="H13" s="240"/>
    </row>
    <row r="14" spans="1:8" s="167" customFormat="1" ht="18.75" customHeight="1">
      <c r="A14" s="211" t="s">
        <v>757</v>
      </c>
      <c r="B14" s="219"/>
      <c r="C14" s="236"/>
      <c r="D14" s="241">
        <v>66</v>
      </c>
      <c r="E14" s="242"/>
      <c r="F14" s="243">
        <v>0</v>
      </c>
      <c r="G14" s="244"/>
      <c r="H14" s="240"/>
    </row>
    <row r="15" spans="1:8" s="164" customFormat="1" ht="18.75" customHeight="1">
      <c r="A15" s="218" t="s">
        <v>756</v>
      </c>
      <c r="B15" s="219"/>
      <c r="C15" s="236"/>
      <c r="D15" s="219">
        <v>66</v>
      </c>
      <c r="E15" s="237"/>
      <c r="F15" s="238"/>
      <c r="G15" s="239"/>
      <c r="H15" s="240"/>
    </row>
    <row r="16" spans="1:8" s="165" customFormat="1" ht="18.75" customHeight="1">
      <c r="A16" s="225" t="s">
        <v>758</v>
      </c>
      <c r="B16" s="226">
        <v>250926</v>
      </c>
      <c r="C16" s="227">
        <v>250403</v>
      </c>
      <c r="D16" s="226">
        <v>215525</v>
      </c>
      <c r="E16" s="228">
        <v>-14.108143436710424</v>
      </c>
      <c r="F16" s="229">
        <v>204249</v>
      </c>
      <c r="G16" s="230">
        <v>-18.431887796871436</v>
      </c>
      <c r="H16" s="231"/>
    </row>
    <row r="17" spans="1:8" ht="18.75" customHeight="1">
      <c r="A17" s="211" t="s">
        <v>759</v>
      </c>
      <c r="B17" s="212">
        <v>234735</v>
      </c>
      <c r="C17" s="232">
        <v>234504</v>
      </c>
      <c r="D17" s="212">
        <v>206040</v>
      </c>
      <c r="E17" s="214">
        <v>-12.224423285832964</v>
      </c>
      <c r="F17" s="233">
        <v>194764</v>
      </c>
      <c r="G17" s="234">
        <v>-16.94640603145362</v>
      </c>
      <c r="H17" s="235"/>
    </row>
    <row r="18" spans="1:8" ht="18.75" customHeight="1">
      <c r="A18" s="218" t="s">
        <v>760</v>
      </c>
      <c r="B18" s="219">
        <v>43664</v>
      </c>
      <c r="C18" s="236">
        <v>43664</v>
      </c>
      <c r="D18" s="219">
        <v>24222</v>
      </c>
      <c r="E18" s="237"/>
      <c r="F18" s="238">
        <v>24222</v>
      </c>
      <c r="G18" s="239"/>
      <c r="H18" s="240"/>
    </row>
    <row r="19" spans="1:8" ht="18.75" customHeight="1">
      <c r="A19" s="218" t="s">
        <v>761</v>
      </c>
      <c r="B19" s="219">
        <v>105390</v>
      </c>
      <c r="C19" s="236">
        <v>105390</v>
      </c>
      <c r="D19" s="219">
        <v>56047</v>
      </c>
      <c r="E19" s="237"/>
      <c r="F19" s="238">
        <v>57788</v>
      </c>
      <c r="G19" s="239"/>
      <c r="H19" s="240"/>
    </row>
    <row r="20" spans="1:8" ht="18.75" customHeight="1">
      <c r="A20" s="218" t="s">
        <v>762</v>
      </c>
      <c r="B20" s="219">
        <v>22204</v>
      </c>
      <c r="C20" s="236">
        <v>22204</v>
      </c>
      <c r="D20" s="219">
        <v>55346</v>
      </c>
      <c r="E20" s="237"/>
      <c r="F20" s="238">
        <v>49269</v>
      </c>
      <c r="G20" s="239"/>
      <c r="H20" s="240"/>
    </row>
    <row r="21" spans="1:8" ht="18.75" customHeight="1">
      <c r="A21" s="218" t="s">
        <v>763</v>
      </c>
      <c r="B21" s="219">
        <v>33504</v>
      </c>
      <c r="C21" s="236">
        <v>33454</v>
      </c>
      <c r="D21" s="219">
        <v>47392</v>
      </c>
      <c r="E21" s="237"/>
      <c r="F21" s="238">
        <v>46060</v>
      </c>
      <c r="G21" s="239"/>
      <c r="H21" s="240"/>
    </row>
    <row r="22" spans="1:8" ht="18.75" customHeight="1">
      <c r="A22" s="218" t="s">
        <v>764</v>
      </c>
      <c r="B22" s="219">
        <v>6776</v>
      </c>
      <c r="C22" s="236">
        <v>6776</v>
      </c>
      <c r="D22" s="219">
        <v>4609</v>
      </c>
      <c r="E22" s="237"/>
      <c r="F22" s="238">
        <v>451</v>
      </c>
      <c r="G22" s="239"/>
      <c r="H22" s="240"/>
    </row>
    <row r="23" spans="1:8" ht="18.75" customHeight="1">
      <c r="A23" s="218" t="s">
        <v>765</v>
      </c>
      <c r="B23" s="219">
        <v>251</v>
      </c>
      <c r="C23" s="236">
        <v>251</v>
      </c>
      <c r="D23" s="219">
        <v>341</v>
      </c>
      <c r="E23" s="237"/>
      <c r="F23" s="238">
        <v>341</v>
      </c>
      <c r="G23" s="239"/>
      <c r="H23" s="240"/>
    </row>
    <row r="24" spans="1:8" s="165" customFormat="1" ht="18.75" customHeight="1">
      <c r="A24" s="218" t="s">
        <v>766</v>
      </c>
      <c r="B24" s="219"/>
      <c r="C24" s="236"/>
      <c r="D24" s="219">
        <v>670</v>
      </c>
      <c r="E24" s="237"/>
      <c r="F24" s="238">
        <v>65</v>
      </c>
      <c r="G24" s="239"/>
      <c r="H24" s="240"/>
    </row>
    <row r="25" spans="1:8" ht="18.75" customHeight="1">
      <c r="A25" s="218" t="s">
        <v>767</v>
      </c>
      <c r="B25" s="219"/>
      <c r="C25" s="236"/>
      <c r="D25" s="219">
        <v>1493</v>
      </c>
      <c r="E25" s="237"/>
      <c r="F25" s="238">
        <v>1493</v>
      </c>
      <c r="G25" s="239"/>
      <c r="H25" s="240"/>
    </row>
    <row r="26" spans="1:8" ht="18.75" customHeight="1">
      <c r="A26" s="218" t="s">
        <v>768</v>
      </c>
      <c r="B26" s="219"/>
      <c r="C26" s="236"/>
      <c r="D26" s="219">
        <v>1140</v>
      </c>
      <c r="E26" s="237"/>
      <c r="F26" s="238">
        <v>327</v>
      </c>
      <c r="G26" s="239"/>
      <c r="H26" s="240"/>
    </row>
    <row r="27" spans="1:8" s="165" customFormat="1" ht="18.75" customHeight="1">
      <c r="A27" s="218" t="s">
        <v>769</v>
      </c>
      <c r="B27" s="219">
        <v>22946</v>
      </c>
      <c r="C27" s="236">
        <v>22765</v>
      </c>
      <c r="D27" s="219">
        <v>14780</v>
      </c>
      <c r="E27" s="237"/>
      <c r="F27" s="238">
        <v>14748</v>
      </c>
      <c r="G27" s="239"/>
      <c r="H27" s="240"/>
    </row>
    <row r="28" spans="1:8" s="165" customFormat="1" ht="18.75" customHeight="1">
      <c r="A28" s="211" t="s">
        <v>770</v>
      </c>
      <c r="B28" s="212">
        <v>595</v>
      </c>
      <c r="C28" s="232">
        <v>595</v>
      </c>
      <c r="D28" s="212">
        <v>509</v>
      </c>
      <c r="E28" s="214">
        <v>-14.453781512605046</v>
      </c>
      <c r="F28" s="233">
        <v>509</v>
      </c>
      <c r="G28" s="234">
        <v>-14.453781512605046</v>
      </c>
      <c r="H28" s="235"/>
    </row>
    <row r="29" spans="1:8" ht="18.75" customHeight="1">
      <c r="A29" s="218" t="s">
        <v>771</v>
      </c>
      <c r="B29" s="245">
        <v>595</v>
      </c>
      <c r="C29" s="236">
        <v>595</v>
      </c>
      <c r="D29" s="245">
        <v>509</v>
      </c>
      <c r="E29" s="237"/>
      <c r="F29" s="238">
        <v>509</v>
      </c>
      <c r="G29" s="239"/>
      <c r="H29" s="240"/>
    </row>
    <row r="30" spans="1:8" ht="18.75" customHeight="1">
      <c r="A30" s="211" t="s">
        <v>772</v>
      </c>
      <c r="B30" s="212">
        <v>61</v>
      </c>
      <c r="C30" s="232">
        <v>61</v>
      </c>
      <c r="D30" s="212">
        <v>508</v>
      </c>
      <c r="E30" s="214"/>
      <c r="F30" s="233">
        <v>508</v>
      </c>
      <c r="G30" s="234"/>
      <c r="H30" s="235"/>
    </row>
    <row r="31" spans="1:8" ht="18.75" customHeight="1">
      <c r="A31" s="211" t="s">
        <v>773</v>
      </c>
      <c r="B31" s="212">
        <v>14337</v>
      </c>
      <c r="C31" s="232">
        <v>14045</v>
      </c>
      <c r="D31" s="212">
        <v>5557</v>
      </c>
      <c r="E31" s="214">
        <v>-61.24014786914975</v>
      </c>
      <c r="F31" s="233">
        <v>5557</v>
      </c>
      <c r="G31" s="234">
        <v>-60.43431826272695</v>
      </c>
      <c r="H31" s="235"/>
    </row>
    <row r="32" spans="1:8" s="165" customFormat="1" ht="17.25" customHeight="1">
      <c r="A32" s="218" t="s">
        <v>774</v>
      </c>
      <c r="B32" s="245">
        <v>3247</v>
      </c>
      <c r="C32" s="236">
        <v>2955</v>
      </c>
      <c r="D32" s="245">
        <v>93</v>
      </c>
      <c r="E32" s="237"/>
      <c r="F32" s="238">
        <v>93</v>
      </c>
      <c r="G32" s="239"/>
      <c r="H32" s="240"/>
    </row>
    <row r="33" spans="1:8" ht="18.75" customHeight="1">
      <c r="A33" s="218" t="s">
        <v>775</v>
      </c>
      <c r="B33" s="245">
        <v>10621</v>
      </c>
      <c r="C33" s="236">
        <v>10621</v>
      </c>
      <c r="D33" s="245">
        <v>5398</v>
      </c>
      <c r="E33" s="237"/>
      <c r="F33" s="238">
        <v>5398</v>
      </c>
      <c r="G33" s="239"/>
      <c r="H33" s="240"/>
    </row>
    <row r="34" spans="1:8" s="168" customFormat="1" ht="18.75" customHeight="1">
      <c r="A34" s="218" t="s">
        <v>776</v>
      </c>
      <c r="B34" s="245">
        <v>469</v>
      </c>
      <c r="C34" s="236">
        <v>469</v>
      </c>
      <c r="D34" s="245">
        <v>66</v>
      </c>
      <c r="E34" s="237"/>
      <c r="F34" s="238">
        <v>66</v>
      </c>
      <c r="G34" s="239"/>
      <c r="H34" s="240"/>
    </row>
    <row r="35" spans="1:8" s="165" customFormat="1" ht="18.75" customHeight="1">
      <c r="A35" s="211" t="s">
        <v>777</v>
      </c>
      <c r="B35" s="212">
        <v>1198</v>
      </c>
      <c r="C35" s="232">
        <v>1198</v>
      </c>
      <c r="D35" s="212">
        <v>2911</v>
      </c>
      <c r="E35" s="214">
        <v>142.98831385642737</v>
      </c>
      <c r="F35" s="233">
        <v>2911</v>
      </c>
      <c r="G35" s="234">
        <v>142.98831385642737</v>
      </c>
      <c r="H35" s="235"/>
    </row>
    <row r="36" spans="1:8" ht="18.75" customHeight="1">
      <c r="A36" s="218" t="s">
        <v>778</v>
      </c>
      <c r="B36" s="245">
        <v>1198</v>
      </c>
      <c r="C36" s="236">
        <v>1198</v>
      </c>
      <c r="D36" s="245">
        <v>2911</v>
      </c>
      <c r="E36" s="246"/>
      <c r="F36" s="238">
        <v>2911</v>
      </c>
      <c r="G36" s="239"/>
      <c r="H36" s="240"/>
    </row>
    <row r="37" spans="1:8" s="165" customFormat="1" ht="18.75" customHeight="1">
      <c r="A37" s="247" t="s">
        <v>779</v>
      </c>
      <c r="B37" s="226">
        <v>412</v>
      </c>
      <c r="C37" s="227"/>
      <c r="D37" s="226">
        <v>734</v>
      </c>
      <c r="E37" s="228">
        <v>78.15533980582524</v>
      </c>
      <c r="F37" s="229"/>
      <c r="G37" s="248"/>
      <c r="H37" s="231"/>
    </row>
    <row r="38" spans="1:8" ht="18.75" customHeight="1">
      <c r="A38" s="211" t="s">
        <v>780</v>
      </c>
      <c r="B38" s="212">
        <v>240</v>
      </c>
      <c r="C38" s="232"/>
      <c r="D38" s="212">
        <v>441</v>
      </c>
      <c r="E38" s="214">
        <v>83.74999999999999</v>
      </c>
      <c r="F38" s="233"/>
      <c r="G38" s="234"/>
      <c r="H38" s="235"/>
    </row>
    <row r="39" spans="1:8" ht="18.75" customHeight="1">
      <c r="A39" s="249" t="s">
        <v>756</v>
      </c>
      <c r="B39" s="245">
        <v>240</v>
      </c>
      <c r="C39" s="236"/>
      <c r="D39" s="245">
        <v>441</v>
      </c>
      <c r="E39" s="237"/>
      <c r="F39" s="238"/>
      <c r="G39" s="239"/>
      <c r="H39" s="240"/>
    </row>
    <row r="40" spans="1:8" s="164" customFormat="1" ht="18.75" customHeight="1">
      <c r="A40" s="211" t="s">
        <v>781</v>
      </c>
      <c r="B40" s="212">
        <v>172</v>
      </c>
      <c r="C40" s="232"/>
      <c r="D40" s="212">
        <v>293</v>
      </c>
      <c r="E40" s="214">
        <v>70.34883720930232</v>
      </c>
      <c r="F40" s="233"/>
      <c r="G40" s="234"/>
      <c r="H40" s="235"/>
    </row>
    <row r="41" spans="1:8" s="169" customFormat="1" ht="18.75" customHeight="1">
      <c r="A41" s="218" t="s">
        <v>782</v>
      </c>
      <c r="B41" s="245">
        <v>12</v>
      </c>
      <c r="C41" s="236"/>
      <c r="D41" s="245">
        <v>53</v>
      </c>
      <c r="E41" s="246"/>
      <c r="F41" s="238"/>
      <c r="G41" s="239"/>
      <c r="H41" s="240"/>
    </row>
    <row r="42" spans="1:8" ht="18.75" customHeight="1">
      <c r="A42" s="218" t="s">
        <v>783</v>
      </c>
      <c r="B42" s="245">
        <v>160</v>
      </c>
      <c r="C42" s="236"/>
      <c r="D42" s="245">
        <v>240</v>
      </c>
      <c r="E42" s="246"/>
      <c r="F42" s="238"/>
      <c r="G42" s="239"/>
      <c r="H42" s="240"/>
    </row>
    <row r="43" spans="1:8" s="165" customFormat="1" ht="18.75" customHeight="1">
      <c r="A43" s="247" t="s">
        <v>784</v>
      </c>
      <c r="B43" s="226">
        <v>204215</v>
      </c>
      <c r="C43" s="227">
        <v>203120</v>
      </c>
      <c r="D43" s="226">
        <v>189186</v>
      </c>
      <c r="E43" s="228">
        <v>-7.359400631687192</v>
      </c>
      <c r="F43" s="229">
        <v>187315</v>
      </c>
      <c r="G43" s="230">
        <v>-7.7811146120519865</v>
      </c>
      <c r="H43" s="231"/>
    </row>
    <row r="44" spans="1:8" ht="18.75" customHeight="1">
      <c r="A44" s="211" t="s">
        <v>785</v>
      </c>
      <c r="B44" s="212">
        <v>200646</v>
      </c>
      <c r="C44" s="232">
        <v>200646</v>
      </c>
      <c r="D44" s="212">
        <v>183288</v>
      </c>
      <c r="E44" s="214"/>
      <c r="F44" s="233">
        <v>183288</v>
      </c>
      <c r="G44" s="234"/>
      <c r="H44" s="235"/>
    </row>
    <row r="45" spans="1:8" ht="18.75" customHeight="1">
      <c r="A45" s="218" t="s">
        <v>786</v>
      </c>
      <c r="B45" s="245">
        <v>200646</v>
      </c>
      <c r="C45" s="236">
        <v>200646</v>
      </c>
      <c r="D45" s="245">
        <v>183288</v>
      </c>
      <c r="E45" s="246"/>
      <c r="F45" s="238">
        <v>183288</v>
      </c>
      <c r="G45" s="239"/>
      <c r="H45" s="240"/>
    </row>
    <row r="46" spans="1:8" ht="18.75" customHeight="1">
      <c r="A46" s="211" t="s">
        <v>787</v>
      </c>
      <c r="B46" s="212">
        <v>3569</v>
      </c>
      <c r="C46" s="232">
        <v>2474</v>
      </c>
      <c r="D46" s="212">
        <v>5898</v>
      </c>
      <c r="E46" s="214">
        <v>65.2563743345475</v>
      </c>
      <c r="F46" s="233">
        <v>4027</v>
      </c>
      <c r="G46" s="234">
        <v>62.77283751010509</v>
      </c>
      <c r="H46" s="235"/>
    </row>
    <row r="47" spans="1:8" ht="18.75" customHeight="1">
      <c r="A47" s="218" t="s">
        <v>788</v>
      </c>
      <c r="B47" s="245">
        <v>2769</v>
      </c>
      <c r="C47" s="236">
        <v>1867</v>
      </c>
      <c r="D47" s="245">
        <v>3040</v>
      </c>
      <c r="E47" s="237"/>
      <c r="F47" s="238">
        <v>2045</v>
      </c>
      <c r="G47" s="239"/>
      <c r="H47" s="240"/>
    </row>
    <row r="48" spans="1:8" ht="18.75" customHeight="1">
      <c r="A48" s="218" t="s">
        <v>789</v>
      </c>
      <c r="B48" s="245">
        <v>489</v>
      </c>
      <c r="C48" s="236">
        <v>434</v>
      </c>
      <c r="D48" s="245">
        <v>1334</v>
      </c>
      <c r="E48" s="237"/>
      <c r="F48" s="238">
        <v>776</v>
      </c>
      <c r="G48" s="239"/>
      <c r="H48" s="240"/>
    </row>
    <row r="49" spans="1:8" ht="18.75" customHeight="1">
      <c r="A49" s="218" t="s">
        <v>790</v>
      </c>
      <c r="B49" s="245">
        <v>3</v>
      </c>
      <c r="C49" s="236">
        <v>3</v>
      </c>
      <c r="D49" s="245"/>
      <c r="E49" s="237"/>
      <c r="F49" s="238"/>
      <c r="G49" s="239"/>
      <c r="H49" s="240"/>
    </row>
    <row r="50" spans="1:8" s="164" customFormat="1" ht="18.75" customHeight="1">
      <c r="A50" s="218" t="s">
        <v>791</v>
      </c>
      <c r="B50" s="245">
        <v>282</v>
      </c>
      <c r="C50" s="236">
        <v>144</v>
      </c>
      <c r="D50" s="245">
        <v>1500</v>
      </c>
      <c r="E50" s="237"/>
      <c r="F50" s="238">
        <v>1182</v>
      </c>
      <c r="G50" s="239"/>
      <c r="H50" s="240"/>
    </row>
    <row r="51" spans="1:8" s="170" customFormat="1" ht="18.75" customHeight="1">
      <c r="A51" s="218" t="s">
        <v>792</v>
      </c>
      <c r="B51" s="245">
        <v>10</v>
      </c>
      <c r="C51" s="236">
        <v>10</v>
      </c>
      <c r="D51" s="245">
        <v>11</v>
      </c>
      <c r="E51" s="237"/>
      <c r="F51" s="238">
        <v>11</v>
      </c>
      <c r="G51" s="239"/>
      <c r="H51" s="240"/>
    </row>
    <row r="52" spans="1:8" s="171" customFormat="1" ht="18.75" customHeight="1">
      <c r="A52" s="218" t="s">
        <v>793</v>
      </c>
      <c r="B52" s="245">
        <v>16</v>
      </c>
      <c r="C52" s="236">
        <v>16</v>
      </c>
      <c r="D52" s="245">
        <v>13</v>
      </c>
      <c r="E52" s="237"/>
      <c r="F52" s="238">
        <v>13</v>
      </c>
      <c r="G52" s="239"/>
      <c r="H52" s="240"/>
    </row>
    <row r="53" spans="1:8" s="171" customFormat="1" ht="18.75" customHeight="1">
      <c r="A53" s="247" t="s">
        <v>794</v>
      </c>
      <c r="B53" s="226">
        <v>33257</v>
      </c>
      <c r="C53" s="227">
        <v>33257</v>
      </c>
      <c r="D53" s="226">
        <v>41579</v>
      </c>
      <c r="E53" s="228">
        <v>25.023303364705175</v>
      </c>
      <c r="F53" s="229">
        <v>41579</v>
      </c>
      <c r="G53" s="230">
        <v>25.023303364705175</v>
      </c>
      <c r="H53" s="231"/>
    </row>
    <row r="54" spans="1:8" s="171" customFormat="1" ht="18.75" customHeight="1">
      <c r="A54" s="211" t="s">
        <v>795</v>
      </c>
      <c r="B54" s="250">
        <v>33257</v>
      </c>
      <c r="C54" s="251">
        <v>33257</v>
      </c>
      <c r="D54" s="250">
        <v>41579</v>
      </c>
      <c r="E54" s="252">
        <v>25.023303364705175</v>
      </c>
      <c r="F54" s="233">
        <v>41579</v>
      </c>
      <c r="G54" s="234">
        <v>25.023303364705175</v>
      </c>
      <c r="H54" s="253"/>
    </row>
    <row r="55" spans="1:8" s="171" customFormat="1" ht="18.75" customHeight="1">
      <c r="A55" s="254" t="s">
        <v>796</v>
      </c>
      <c r="B55" s="255">
        <v>14553</v>
      </c>
      <c r="C55" s="256">
        <v>14553</v>
      </c>
      <c r="D55" s="255">
        <v>14172</v>
      </c>
      <c r="E55" s="257"/>
      <c r="F55" s="258">
        <v>14172</v>
      </c>
      <c r="G55" s="259"/>
      <c r="H55" s="260"/>
    </row>
    <row r="56" spans="1:8" s="172" customFormat="1" ht="18.75" customHeight="1">
      <c r="A56" s="254" t="s">
        <v>797</v>
      </c>
      <c r="B56" s="255">
        <v>8405</v>
      </c>
      <c r="C56" s="256">
        <v>8405</v>
      </c>
      <c r="D56" s="255">
        <v>8405</v>
      </c>
      <c r="E56" s="257"/>
      <c r="F56" s="258">
        <v>8405</v>
      </c>
      <c r="G56" s="259"/>
      <c r="H56" s="260"/>
    </row>
    <row r="57" spans="1:8" s="170" customFormat="1" ht="18.75" customHeight="1">
      <c r="A57" s="254" t="s">
        <v>798</v>
      </c>
      <c r="B57" s="255">
        <v>130</v>
      </c>
      <c r="C57" s="256">
        <v>130</v>
      </c>
      <c r="D57" s="255">
        <v>130</v>
      </c>
      <c r="E57" s="257"/>
      <c r="F57" s="258">
        <v>130</v>
      </c>
      <c r="G57" s="259"/>
      <c r="H57" s="260"/>
    </row>
    <row r="58" spans="1:8" s="173" customFormat="1" ht="18.75" customHeight="1">
      <c r="A58" s="254" t="s">
        <v>799</v>
      </c>
      <c r="B58" s="255">
        <v>10169</v>
      </c>
      <c r="C58" s="256">
        <v>10169</v>
      </c>
      <c r="D58" s="255">
        <v>18872</v>
      </c>
      <c r="E58" s="257"/>
      <c r="F58" s="258">
        <v>18872</v>
      </c>
      <c r="G58" s="259"/>
      <c r="H58" s="260"/>
    </row>
    <row r="59" spans="1:8" s="173" customFormat="1" ht="18.75" customHeight="1">
      <c r="A59" s="247" t="s">
        <v>800</v>
      </c>
      <c r="B59" s="261">
        <v>241</v>
      </c>
      <c r="C59" s="262">
        <v>241</v>
      </c>
      <c r="D59" s="261">
        <v>262</v>
      </c>
      <c r="E59" s="263">
        <v>8.713692946058082</v>
      </c>
      <c r="F59" s="229">
        <v>262</v>
      </c>
      <c r="G59" s="230">
        <v>8.713692946058082</v>
      </c>
      <c r="H59" s="264"/>
    </row>
    <row r="60" spans="1:8" s="173" customFormat="1" ht="18.75" customHeight="1">
      <c r="A60" s="211" t="s">
        <v>801</v>
      </c>
      <c r="B60" s="250">
        <v>241</v>
      </c>
      <c r="C60" s="251">
        <v>241</v>
      </c>
      <c r="D60" s="250">
        <v>262</v>
      </c>
      <c r="E60" s="252">
        <v>8.713692946058082</v>
      </c>
      <c r="F60" s="233">
        <v>262</v>
      </c>
      <c r="G60" s="234">
        <v>8.713692946058082</v>
      </c>
      <c r="H60" s="253"/>
    </row>
    <row r="61" spans="1:8" s="172" customFormat="1" ht="18.75" customHeight="1">
      <c r="A61" s="254" t="s">
        <v>802</v>
      </c>
      <c r="B61" s="255">
        <v>22</v>
      </c>
      <c r="C61" s="256">
        <v>22</v>
      </c>
      <c r="D61" s="255">
        <v>68</v>
      </c>
      <c r="E61" s="257"/>
      <c r="F61" s="258">
        <v>68</v>
      </c>
      <c r="G61" s="265"/>
      <c r="H61" s="266"/>
    </row>
    <row r="62" spans="1:8" s="170" customFormat="1" ht="18.75" customHeight="1">
      <c r="A62" s="254" t="s">
        <v>803</v>
      </c>
      <c r="B62" s="255">
        <v>219</v>
      </c>
      <c r="C62" s="256">
        <v>219</v>
      </c>
      <c r="D62" s="255">
        <v>194</v>
      </c>
      <c r="E62" s="257"/>
      <c r="F62" s="258">
        <v>194</v>
      </c>
      <c r="G62" s="265"/>
      <c r="H62" s="266"/>
    </row>
    <row r="63" spans="1:8" s="173" customFormat="1" ht="18.75" customHeight="1">
      <c r="A63" s="267" t="s">
        <v>804</v>
      </c>
      <c r="B63" s="268">
        <v>490794</v>
      </c>
      <c r="C63" s="269">
        <v>487021</v>
      </c>
      <c r="D63" s="268">
        <v>449835</v>
      </c>
      <c r="E63" s="270">
        <v>-8.345456545923545</v>
      </c>
      <c r="F63" s="271">
        <v>433405</v>
      </c>
      <c r="G63" s="272">
        <v>-11.008970865732692</v>
      </c>
      <c r="H63" s="273"/>
    </row>
    <row r="64" spans="1:8" s="173" customFormat="1" ht="18.75" customHeight="1">
      <c r="A64" s="274" t="s">
        <v>142</v>
      </c>
      <c r="B64" s="275">
        <v>8443</v>
      </c>
      <c r="C64" s="276"/>
      <c r="D64" s="277">
        <v>1455</v>
      </c>
      <c r="E64" s="278">
        <f>(D64/B64-1)*100</f>
        <v>-82.76678905602274</v>
      </c>
      <c r="F64" s="275"/>
      <c r="G64" s="278"/>
      <c r="H64" s="279"/>
    </row>
    <row r="65" spans="1:8" s="173" customFormat="1" ht="18.75" customHeight="1">
      <c r="A65" s="280" t="s">
        <v>805</v>
      </c>
      <c r="B65" s="281">
        <v>240000</v>
      </c>
      <c r="C65" s="282"/>
      <c r="D65" s="283">
        <v>120000</v>
      </c>
      <c r="E65" s="284">
        <f>(D65/B65-1)*100</f>
        <v>-50</v>
      </c>
      <c r="F65" s="285"/>
      <c r="G65" s="286"/>
      <c r="H65" s="287"/>
    </row>
    <row r="66" spans="1:8" s="173" customFormat="1" ht="18.75" customHeight="1">
      <c r="A66" s="280" t="s">
        <v>806</v>
      </c>
      <c r="B66" s="281">
        <v>30875</v>
      </c>
      <c r="C66" s="282"/>
      <c r="D66" s="283">
        <v>92352</v>
      </c>
      <c r="E66" s="284">
        <f>(D66/B66-1)*100</f>
        <v>199.11578947368423</v>
      </c>
      <c r="F66" s="285"/>
      <c r="G66" s="286"/>
      <c r="H66" s="287"/>
    </row>
    <row r="67" spans="1:8" s="170" customFormat="1" ht="18.75" customHeight="1">
      <c r="A67" s="280" t="s">
        <v>146</v>
      </c>
      <c r="B67" s="281"/>
      <c r="C67" s="282"/>
      <c r="D67" s="283"/>
      <c r="E67" s="284"/>
      <c r="F67" s="285"/>
      <c r="G67" s="286"/>
      <c r="H67" s="287"/>
    </row>
    <row r="68" spans="1:8" s="173" customFormat="1" ht="18.75" customHeight="1">
      <c r="A68" s="288" t="s">
        <v>147</v>
      </c>
      <c r="B68" s="289">
        <f>SUM(B63:B67)</f>
        <v>770112</v>
      </c>
      <c r="C68" s="290">
        <f>SUM(C63:C67)</f>
        <v>487021</v>
      </c>
      <c r="D68" s="289">
        <f>SUM(D63:D67)</f>
        <v>663642</v>
      </c>
      <c r="E68" s="291">
        <f>(D68/B68-1)*100</f>
        <v>-13.825261780104714</v>
      </c>
      <c r="F68" s="290">
        <f>SUM(F63:F67)</f>
        <v>433405</v>
      </c>
      <c r="G68" s="292"/>
      <c r="H68" s="293"/>
    </row>
    <row r="69" spans="1:8" ht="37.5" customHeight="1">
      <c r="A69" s="294" t="s">
        <v>812</v>
      </c>
      <c r="B69" s="294"/>
      <c r="C69" s="294"/>
      <c r="D69" s="294"/>
      <c r="E69" s="294"/>
      <c r="F69" s="294"/>
      <c r="G69" s="294"/>
      <c r="H69" s="294"/>
    </row>
  </sheetData>
  <sheetProtection/>
  <mergeCells count="10">
    <mergeCell ref="A2:H2"/>
    <mergeCell ref="B4:C4"/>
    <mergeCell ref="D4:G4"/>
    <mergeCell ref="D5:E5"/>
    <mergeCell ref="F5:G5"/>
    <mergeCell ref="A69:H69"/>
    <mergeCell ref="A4:A6"/>
    <mergeCell ref="B5:B6"/>
    <mergeCell ref="C5:C6"/>
    <mergeCell ref="H4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G14" sqref="G14"/>
    </sheetView>
  </sheetViews>
  <sheetFormatPr defaultColWidth="9.00390625" defaultRowHeight="14.25"/>
  <cols>
    <col min="1" max="1" width="23.50390625" style="0" customWidth="1"/>
    <col min="2" max="2" width="9.50390625" style="0" customWidth="1"/>
    <col min="3" max="11" width="10.875" style="0" customWidth="1"/>
  </cols>
  <sheetData>
    <row r="1" spans="1:12" ht="14.25">
      <c r="A1" s="147" t="s">
        <v>813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24">
      <c r="A2" s="148" t="s">
        <v>814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7"/>
    </row>
    <row r="3" spans="1:12" ht="14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58" t="s">
        <v>56</v>
      </c>
      <c r="L3" s="147"/>
    </row>
    <row r="4" spans="1:12" ht="34.5" customHeight="1">
      <c r="A4" s="150" t="s">
        <v>726</v>
      </c>
      <c r="B4" s="151" t="s">
        <v>657</v>
      </c>
      <c r="C4" s="151" t="s">
        <v>658</v>
      </c>
      <c r="D4" s="151" t="s">
        <v>658</v>
      </c>
      <c r="E4" s="151" t="s">
        <v>658</v>
      </c>
      <c r="F4" s="151" t="s">
        <v>658</v>
      </c>
      <c r="G4" s="151" t="s">
        <v>659</v>
      </c>
      <c r="H4" s="151" t="s">
        <v>659</v>
      </c>
      <c r="I4" s="151" t="s">
        <v>659</v>
      </c>
      <c r="J4" s="151" t="s">
        <v>659</v>
      </c>
      <c r="K4" s="151" t="s">
        <v>659</v>
      </c>
      <c r="L4" s="147"/>
    </row>
    <row r="5" spans="1:12" ht="22.5" customHeight="1">
      <c r="A5" s="152" t="s">
        <v>815</v>
      </c>
      <c r="B5" s="153"/>
      <c r="C5" s="153"/>
      <c r="D5" s="153"/>
      <c r="E5" s="153"/>
      <c r="F5" s="153"/>
      <c r="G5" s="153"/>
      <c r="H5" s="153"/>
      <c r="I5" s="153"/>
      <c r="J5" s="159"/>
      <c r="K5" s="159"/>
      <c r="L5" s="147"/>
    </row>
    <row r="6" spans="1:12" ht="22.5" customHeight="1">
      <c r="A6" s="152" t="s">
        <v>753</v>
      </c>
      <c r="B6" s="153"/>
      <c r="C6" s="153"/>
      <c r="D6" s="153"/>
      <c r="E6" s="153"/>
      <c r="F6" s="153"/>
      <c r="G6" s="153"/>
      <c r="H6" s="153"/>
      <c r="I6" s="153"/>
      <c r="J6" s="159"/>
      <c r="K6" s="159"/>
      <c r="L6" s="147"/>
    </row>
    <row r="7" spans="1:12" ht="22.5" customHeight="1">
      <c r="A7" s="152" t="s">
        <v>816</v>
      </c>
      <c r="B7" s="153"/>
      <c r="C7" s="153"/>
      <c r="D7" s="153"/>
      <c r="E7" s="153"/>
      <c r="F7" s="153"/>
      <c r="G7" s="153"/>
      <c r="H7" s="153"/>
      <c r="I7" s="153"/>
      <c r="J7" s="159"/>
      <c r="K7" s="159"/>
      <c r="L7" s="147"/>
    </row>
    <row r="8" spans="1:12" ht="22.5" customHeight="1">
      <c r="A8" s="152" t="s">
        <v>817</v>
      </c>
      <c r="B8" s="153"/>
      <c r="C8" s="153"/>
      <c r="D8" s="153"/>
      <c r="E8" s="153"/>
      <c r="F8" s="153"/>
      <c r="G8" s="153"/>
      <c r="H8" s="153"/>
      <c r="I8" s="153"/>
      <c r="J8" s="159"/>
      <c r="K8" s="159"/>
      <c r="L8" s="147"/>
    </row>
    <row r="9" spans="1:12" ht="22.5" customHeight="1">
      <c r="A9" s="152" t="s">
        <v>818</v>
      </c>
      <c r="B9" s="153"/>
      <c r="C9" s="153"/>
      <c r="D9" s="153"/>
      <c r="E9" s="153"/>
      <c r="F9" s="153"/>
      <c r="G9" s="154"/>
      <c r="H9" s="153"/>
      <c r="I9" s="153"/>
      <c r="J9" s="159"/>
      <c r="K9" s="159"/>
      <c r="L9" s="147"/>
    </row>
    <row r="10" spans="1:12" ht="22.5" customHeight="1">
      <c r="A10" s="152" t="s">
        <v>819</v>
      </c>
      <c r="B10" s="153"/>
      <c r="C10" s="153"/>
      <c r="D10" s="153"/>
      <c r="E10" s="153"/>
      <c r="F10" s="153"/>
      <c r="G10" s="153"/>
      <c r="H10" s="153"/>
      <c r="I10" s="153"/>
      <c r="J10" s="159"/>
      <c r="K10" s="159"/>
      <c r="L10" s="147"/>
    </row>
    <row r="11" spans="1:12" ht="22.5" customHeight="1">
      <c r="A11" s="152" t="s">
        <v>820</v>
      </c>
      <c r="B11" s="153"/>
      <c r="C11" s="153"/>
      <c r="D11" s="153"/>
      <c r="E11" s="153"/>
      <c r="F11" s="153"/>
      <c r="G11" s="153"/>
      <c r="H11" s="153"/>
      <c r="I11" s="153"/>
      <c r="J11" s="159"/>
      <c r="K11" s="159"/>
      <c r="L11" s="147"/>
    </row>
    <row r="12" spans="1:12" ht="22.5" customHeight="1">
      <c r="A12" s="152" t="s">
        <v>821</v>
      </c>
      <c r="B12" s="153"/>
      <c r="C12" s="153"/>
      <c r="D12" s="153"/>
      <c r="E12" s="153"/>
      <c r="F12" s="153"/>
      <c r="G12" s="153"/>
      <c r="H12" s="153"/>
      <c r="I12" s="153"/>
      <c r="J12" s="159"/>
      <c r="K12" s="159"/>
      <c r="L12" s="147"/>
    </row>
    <row r="13" spans="1:12" ht="22.5" customHeight="1">
      <c r="A13" s="152" t="s">
        <v>822</v>
      </c>
      <c r="B13" s="153"/>
      <c r="C13" s="153"/>
      <c r="D13" s="153"/>
      <c r="E13" s="153"/>
      <c r="F13" s="153"/>
      <c r="G13" s="153"/>
      <c r="H13" s="153"/>
      <c r="I13" s="153"/>
      <c r="J13" s="159"/>
      <c r="K13" s="159"/>
      <c r="L13" s="147"/>
    </row>
    <row r="14" spans="1:12" ht="22.5" customHeight="1">
      <c r="A14" s="152" t="s">
        <v>823</v>
      </c>
      <c r="B14" s="153"/>
      <c r="C14" s="153"/>
      <c r="D14" s="153"/>
      <c r="E14" s="153"/>
      <c r="F14" s="153"/>
      <c r="G14" s="153"/>
      <c r="H14" s="153"/>
      <c r="I14" s="153"/>
      <c r="J14" s="159"/>
      <c r="K14" s="159"/>
      <c r="L14" s="147"/>
    </row>
    <row r="15" spans="1:12" ht="22.5" customHeight="1">
      <c r="A15" s="152" t="s">
        <v>824</v>
      </c>
      <c r="B15" s="153"/>
      <c r="C15" s="153"/>
      <c r="D15" s="153"/>
      <c r="E15" s="153"/>
      <c r="F15" s="153"/>
      <c r="G15" s="153"/>
      <c r="H15" s="153"/>
      <c r="I15" s="153"/>
      <c r="J15" s="159"/>
      <c r="K15" s="159"/>
      <c r="L15" s="147"/>
    </row>
    <row r="16" spans="1:12" ht="22.5" customHeight="1">
      <c r="A16" s="155" t="s">
        <v>825</v>
      </c>
      <c r="B16" s="156"/>
      <c r="C16" s="156"/>
      <c r="D16" s="156"/>
      <c r="E16" s="156"/>
      <c r="F16" s="156"/>
      <c r="G16" s="156"/>
      <c r="H16" s="156"/>
      <c r="I16" s="156"/>
      <c r="J16" s="159"/>
      <c r="K16" s="159"/>
      <c r="L16" s="147"/>
    </row>
    <row r="17" spans="1:12" ht="35.25" customHeight="1">
      <c r="A17" s="157" t="s">
        <v>826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60"/>
    </row>
  </sheetData>
  <sheetProtection/>
  <mergeCells count="2">
    <mergeCell ref="A2:K2"/>
    <mergeCell ref="A17:K1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pane ySplit="5" topLeftCell="A10" activePane="bottomLeft" state="frozen"/>
      <selection pane="bottomLeft" activeCell="G19" sqref="G19"/>
    </sheetView>
  </sheetViews>
  <sheetFormatPr defaultColWidth="9.00390625" defaultRowHeight="14.25"/>
  <cols>
    <col min="1" max="1" width="47.75390625" style="108" customWidth="1"/>
    <col min="2" max="2" width="12.00390625" style="108" customWidth="1"/>
    <col min="3" max="3" width="15.25390625" style="108" customWidth="1"/>
    <col min="4" max="4" width="14.125" style="135" customWidth="1"/>
    <col min="5" max="16384" width="9.00390625" style="108" customWidth="1"/>
  </cols>
  <sheetData>
    <row r="1" ht="23.25" customHeight="1">
      <c r="A1" t="s">
        <v>827</v>
      </c>
    </row>
    <row r="2" spans="1:4" ht="33.75" customHeight="1">
      <c r="A2" s="111" t="s">
        <v>828</v>
      </c>
      <c r="B2" s="111"/>
      <c r="C2" s="111"/>
      <c r="D2" s="111"/>
    </row>
    <row r="3" spans="1:3" ht="9" customHeight="1">
      <c r="A3" s="136"/>
      <c r="B3" s="136"/>
      <c r="C3" s="137"/>
    </row>
    <row r="4" spans="1:4" ht="21.75" customHeight="1">
      <c r="A4" s="138"/>
      <c r="B4" s="138"/>
      <c r="D4" s="139" t="s">
        <v>56</v>
      </c>
    </row>
    <row r="5" spans="1:4" ht="41.25" customHeight="1">
      <c r="A5" s="113" t="s">
        <v>829</v>
      </c>
      <c r="B5" s="114" t="s">
        <v>60</v>
      </c>
      <c r="C5" s="114" t="s">
        <v>61</v>
      </c>
      <c r="D5" s="140" t="s">
        <v>830</v>
      </c>
    </row>
    <row r="6" spans="1:4" ht="31.5" customHeight="1">
      <c r="A6" s="116" t="s">
        <v>831</v>
      </c>
      <c r="B6" s="117">
        <f>B7+B8+B9+B10+B11</f>
        <v>6000</v>
      </c>
      <c r="C6" s="117">
        <f>C7+C8+C9+C10+C11</f>
        <v>6000</v>
      </c>
      <c r="D6" s="119">
        <f>C6/B6*100</f>
        <v>100</v>
      </c>
    </row>
    <row r="7" spans="1:4" ht="31.5" customHeight="1">
      <c r="A7" s="131" t="s">
        <v>832</v>
      </c>
      <c r="B7" s="122"/>
      <c r="C7" s="141"/>
      <c r="D7" s="119"/>
    </row>
    <row r="8" spans="1:4" ht="31.5" customHeight="1">
      <c r="A8" s="131" t="s">
        <v>833</v>
      </c>
      <c r="B8" s="122"/>
      <c r="C8" s="141"/>
      <c r="D8" s="119"/>
    </row>
    <row r="9" spans="1:4" ht="31.5" customHeight="1">
      <c r="A9" s="131" t="s">
        <v>834</v>
      </c>
      <c r="B9" s="122"/>
      <c r="C9" s="141"/>
      <c r="D9" s="119"/>
    </row>
    <row r="10" spans="1:4" ht="31.5" customHeight="1">
      <c r="A10" s="131" t="s">
        <v>835</v>
      </c>
      <c r="B10" s="122"/>
      <c r="C10" s="141"/>
      <c r="D10" s="119"/>
    </row>
    <row r="11" spans="1:4" ht="31.5" customHeight="1">
      <c r="A11" s="142" t="s">
        <v>836</v>
      </c>
      <c r="B11" s="122">
        <v>6000</v>
      </c>
      <c r="C11" s="122">
        <v>6000</v>
      </c>
      <c r="D11" s="127">
        <f>C11/B11*100</f>
        <v>100</v>
      </c>
    </row>
    <row r="12" spans="1:4" ht="31.5" customHeight="1">
      <c r="A12" s="116" t="s">
        <v>837</v>
      </c>
      <c r="B12" s="122"/>
      <c r="C12" s="122"/>
      <c r="D12" s="119"/>
    </row>
    <row r="13" spans="1:4" ht="31.5" customHeight="1">
      <c r="A13" s="116" t="s">
        <v>838</v>
      </c>
      <c r="B13" s="117"/>
      <c r="C13" s="117"/>
      <c r="D13" s="119"/>
    </row>
    <row r="14" spans="1:4" ht="31.5" customHeight="1">
      <c r="A14" s="116" t="s">
        <v>839</v>
      </c>
      <c r="B14" s="117"/>
      <c r="C14" s="117"/>
      <c r="D14" s="119"/>
    </row>
    <row r="15" spans="1:4" ht="31.5" customHeight="1">
      <c r="A15" s="143" t="s">
        <v>840</v>
      </c>
      <c r="B15" s="117"/>
      <c r="C15" s="117"/>
      <c r="D15" s="119"/>
    </row>
    <row r="16" spans="1:4" ht="31.5" customHeight="1">
      <c r="A16" s="128" t="s">
        <v>841</v>
      </c>
      <c r="B16" s="117">
        <f>B15+B14+B13+B12+B6</f>
        <v>6000</v>
      </c>
      <c r="C16" s="117">
        <f>C15+C14+C13+C12+C6</f>
        <v>6000</v>
      </c>
      <c r="D16" s="119">
        <f>C16/B16*100</f>
        <v>100</v>
      </c>
    </row>
    <row r="17" spans="1:4" ht="27" customHeight="1">
      <c r="A17" s="129" t="s">
        <v>842</v>
      </c>
      <c r="B17" s="144"/>
      <c r="C17" s="144">
        <v>18</v>
      </c>
      <c r="D17" s="119"/>
    </row>
    <row r="18" spans="1:4" ht="24.75" customHeight="1">
      <c r="A18" s="129" t="s">
        <v>843</v>
      </c>
      <c r="B18" s="117"/>
      <c r="C18" s="117">
        <v>17</v>
      </c>
      <c r="D18" s="119"/>
    </row>
    <row r="19" spans="1:4" ht="31.5" customHeight="1">
      <c r="A19" s="132" t="s">
        <v>844</v>
      </c>
      <c r="B19" s="145">
        <f>B18+B16+B17</f>
        <v>6000</v>
      </c>
      <c r="C19" s="145">
        <f>C18+C16+C17</f>
        <v>6035</v>
      </c>
      <c r="D19" s="134">
        <f>C19/B19*100</f>
        <v>100.58333333333334</v>
      </c>
    </row>
    <row r="20" spans="1:3" ht="24.75" customHeight="1">
      <c r="A20" s="146"/>
      <c r="B20" s="146"/>
      <c r="C20" s="146"/>
    </row>
  </sheetData>
  <sheetProtection/>
  <mergeCells count="2">
    <mergeCell ref="A2:D2"/>
    <mergeCell ref="A20:C2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pane ySplit="4" topLeftCell="A9" activePane="bottomLeft" state="frozen"/>
      <selection pane="bottomLeft" activeCell="A4" sqref="A4:D18"/>
    </sheetView>
  </sheetViews>
  <sheetFormatPr defaultColWidth="9.00390625" defaultRowHeight="14.25"/>
  <cols>
    <col min="1" max="1" width="37.125" style="108" customWidth="1"/>
    <col min="2" max="3" width="12.375" style="108" customWidth="1"/>
    <col min="4" max="4" width="16.625" style="109" customWidth="1"/>
    <col min="5" max="16384" width="9.00390625" style="108" customWidth="1"/>
  </cols>
  <sheetData>
    <row r="1" ht="23.25" customHeight="1">
      <c r="A1" s="110" t="s">
        <v>845</v>
      </c>
    </row>
    <row r="2" spans="1:4" ht="37.5" customHeight="1">
      <c r="A2" s="111" t="s">
        <v>846</v>
      </c>
      <c r="B2" s="111"/>
      <c r="C2" s="111"/>
      <c r="D2" s="111"/>
    </row>
    <row r="3" spans="1:4" ht="21.75" customHeight="1">
      <c r="A3" s="112" t="s">
        <v>56</v>
      </c>
      <c r="B3" s="112"/>
      <c r="C3" s="112"/>
      <c r="D3" s="112"/>
    </row>
    <row r="4" spans="1:4" ht="43.5" customHeight="1">
      <c r="A4" s="113" t="s">
        <v>829</v>
      </c>
      <c r="B4" s="114" t="s">
        <v>60</v>
      </c>
      <c r="C4" s="114" t="s">
        <v>61</v>
      </c>
      <c r="D4" s="115" t="s">
        <v>847</v>
      </c>
    </row>
    <row r="5" spans="1:4" ht="31.5" customHeight="1">
      <c r="A5" s="116" t="s">
        <v>848</v>
      </c>
      <c r="B5" s="117"/>
      <c r="C5" s="118"/>
      <c r="D5" s="119"/>
    </row>
    <row r="6" spans="1:4" ht="31.5" customHeight="1">
      <c r="A6" s="116" t="s">
        <v>849</v>
      </c>
      <c r="B6" s="117">
        <f>SUM(B7:B11)</f>
        <v>4000</v>
      </c>
      <c r="C6" s="117">
        <f>SUM(C7:C11)</f>
        <v>4000</v>
      </c>
      <c r="D6" s="119">
        <f>C6/B6*100</f>
        <v>100</v>
      </c>
    </row>
    <row r="7" spans="1:4" ht="31.5" customHeight="1">
      <c r="A7" s="120" t="s">
        <v>850</v>
      </c>
      <c r="B7" s="121"/>
      <c r="C7" s="122"/>
      <c r="D7" s="119"/>
    </row>
    <row r="8" spans="1:4" ht="31.5" customHeight="1">
      <c r="A8" s="123" t="s">
        <v>851</v>
      </c>
      <c r="B8" s="121"/>
      <c r="C8" s="122"/>
      <c r="D8" s="119"/>
    </row>
    <row r="9" spans="1:4" ht="31.5" customHeight="1">
      <c r="A9" s="124" t="s">
        <v>852</v>
      </c>
      <c r="B9" s="125"/>
      <c r="C9" s="126"/>
      <c r="D9" s="119"/>
    </row>
    <row r="10" spans="1:4" ht="31.5" customHeight="1">
      <c r="A10" s="124" t="s">
        <v>853</v>
      </c>
      <c r="B10" s="121"/>
      <c r="C10" s="122"/>
      <c r="D10" s="119"/>
    </row>
    <row r="11" spans="1:4" ht="31.5" customHeight="1">
      <c r="A11" s="124" t="s">
        <v>854</v>
      </c>
      <c r="B11" s="121">
        <f>B12</f>
        <v>4000</v>
      </c>
      <c r="C11" s="121">
        <f>C12</f>
        <v>4000</v>
      </c>
      <c r="D11" s="127">
        <f>C11/B11*100</f>
        <v>100</v>
      </c>
    </row>
    <row r="12" spans="1:4" ht="31.5" customHeight="1">
      <c r="A12" s="124" t="s">
        <v>855</v>
      </c>
      <c r="B12" s="121">
        <v>4000</v>
      </c>
      <c r="C12" s="121">
        <v>4000</v>
      </c>
      <c r="D12" s="127">
        <f>C12/B12*100</f>
        <v>100</v>
      </c>
    </row>
    <row r="13" spans="1:4" ht="31.5" customHeight="1">
      <c r="A13" s="116" t="s">
        <v>856</v>
      </c>
      <c r="B13" s="117"/>
      <c r="C13" s="117"/>
      <c r="D13" s="119"/>
    </row>
    <row r="14" spans="1:4" ht="31.5" customHeight="1">
      <c r="A14" s="128" t="s">
        <v>857</v>
      </c>
      <c r="B14" s="117">
        <f>B13+B6+B5</f>
        <v>4000</v>
      </c>
      <c r="C14" s="117">
        <f>C13+C6+C5</f>
        <v>4000</v>
      </c>
      <c r="D14" s="119">
        <f>C14/B14*100</f>
        <v>100</v>
      </c>
    </row>
    <row r="15" spans="1:4" ht="31.5" customHeight="1">
      <c r="A15" s="129" t="s">
        <v>858</v>
      </c>
      <c r="B15" s="121"/>
      <c r="C15" s="121"/>
      <c r="D15" s="119"/>
    </row>
    <row r="16" spans="1:4" ht="29.25" customHeight="1">
      <c r="A16" s="130" t="s">
        <v>859</v>
      </c>
      <c r="B16" s="121">
        <v>2000</v>
      </c>
      <c r="C16" s="121">
        <v>2000</v>
      </c>
      <c r="D16" s="119"/>
    </row>
    <row r="17" spans="1:4" ht="27.75" customHeight="1">
      <c r="A17" s="131" t="s">
        <v>860</v>
      </c>
      <c r="B17" s="121"/>
      <c r="C17" s="121">
        <v>35</v>
      </c>
      <c r="D17" s="119"/>
    </row>
    <row r="18" spans="1:4" ht="31.5" customHeight="1">
      <c r="A18" s="132" t="s">
        <v>861</v>
      </c>
      <c r="B18" s="133">
        <f>SUM(B14:B17)</f>
        <v>6000</v>
      </c>
      <c r="C18" s="133">
        <f>SUM(C14:C17)</f>
        <v>6035</v>
      </c>
      <c r="D18" s="134">
        <f>C18/B18*100</f>
        <v>100.58333333333334</v>
      </c>
    </row>
    <row r="19" spans="1:3" ht="24.75" customHeight="1">
      <c r="A19" s="146"/>
      <c r="B19" s="146"/>
      <c r="C19" s="146"/>
    </row>
  </sheetData>
  <sheetProtection/>
  <mergeCells count="3">
    <mergeCell ref="A2:D2"/>
    <mergeCell ref="A3:D3"/>
    <mergeCell ref="A19:C1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3" sqref="A3"/>
    </sheetView>
  </sheetViews>
  <sheetFormatPr defaultColWidth="9.00390625" defaultRowHeight="14.25"/>
  <cols>
    <col min="1" max="1" width="47.75390625" style="108" customWidth="1"/>
    <col min="2" max="2" width="12.00390625" style="108" customWidth="1"/>
    <col min="3" max="3" width="15.25390625" style="108" customWidth="1"/>
    <col min="4" max="4" width="14.125" style="135" customWidth="1"/>
    <col min="5" max="16384" width="9.00390625" style="108" customWidth="1"/>
  </cols>
  <sheetData>
    <row r="1" ht="23.25" customHeight="1">
      <c r="A1" t="s">
        <v>862</v>
      </c>
    </row>
    <row r="2" spans="1:4" ht="33.75" customHeight="1">
      <c r="A2" s="111" t="s">
        <v>863</v>
      </c>
      <c r="B2" s="111"/>
      <c r="C2" s="111"/>
      <c r="D2" s="111"/>
    </row>
    <row r="3" spans="1:3" ht="9" customHeight="1">
      <c r="A3" s="136"/>
      <c r="B3" s="136"/>
      <c r="C3" s="137"/>
    </row>
    <row r="4" spans="1:4" ht="21.75" customHeight="1">
      <c r="A4" s="138"/>
      <c r="B4" s="138"/>
      <c r="D4" s="139" t="s">
        <v>56</v>
      </c>
    </row>
    <row r="5" spans="1:4" ht="41.25" customHeight="1">
      <c r="A5" s="113" t="s">
        <v>829</v>
      </c>
      <c r="B5" s="114" t="s">
        <v>60</v>
      </c>
      <c r="C5" s="114" t="s">
        <v>61</v>
      </c>
      <c r="D5" s="140" t="s">
        <v>830</v>
      </c>
    </row>
    <row r="6" spans="1:4" ht="31.5" customHeight="1">
      <c r="A6" s="116" t="s">
        <v>831</v>
      </c>
      <c r="B6" s="117">
        <f>B7+B8+B9+B10+B11</f>
        <v>6000</v>
      </c>
      <c r="C6" s="117">
        <f>C7+C8+C9+C10+C11</f>
        <v>6000</v>
      </c>
      <c r="D6" s="119">
        <f>C6/B6*100</f>
        <v>100</v>
      </c>
    </row>
    <row r="7" spans="1:4" ht="31.5" customHeight="1">
      <c r="A7" s="131" t="s">
        <v>832</v>
      </c>
      <c r="B7" s="122"/>
      <c r="C7" s="141"/>
      <c r="D7" s="119"/>
    </row>
    <row r="8" spans="1:4" ht="31.5" customHeight="1">
      <c r="A8" s="131" t="s">
        <v>833</v>
      </c>
      <c r="B8" s="122"/>
      <c r="C8" s="141"/>
      <c r="D8" s="119"/>
    </row>
    <row r="9" spans="1:4" ht="31.5" customHeight="1">
      <c r="A9" s="131" t="s">
        <v>834</v>
      </c>
      <c r="B9" s="122"/>
      <c r="C9" s="141"/>
      <c r="D9" s="119"/>
    </row>
    <row r="10" spans="1:4" ht="31.5" customHeight="1">
      <c r="A10" s="131" t="s">
        <v>835</v>
      </c>
      <c r="B10" s="122"/>
      <c r="C10" s="141"/>
      <c r="D10" s="119"/>
    </row>
    <row r="11" spans="1:4" ht="31.5" customHeight="1">
      <c r="A11" s="142" t="s">
        <v>836</v>
      </c>
      <c r="B11" s="122">
        <v>6000</v>
      </c>
      <c r="C11" s="122">
        <v>6000</v>
      </c>
      <c r="D11" s="127">
        <f>C11/B11*100</f>
        <v>100</v>
      </c>
    </row>
    <row r="12" spans="1:4" ht="31.5" customHeight="1">
      <c r="A12" s="116" t="s">
        <v>837</v>
      </c>
      <c r="B12" s="122"/>
      <c r="C12" s="122"/>
      <c r="D12" s="119"/>
    </row>
    <row r="13" spans="1:4" ht="31.5" customHeight="1">
      <c r="A13" s="116" t="s">
        <v>838</v>
      </c>
      <c r="B13" s="117"/>
      <c r="C13" s="117"/>
      <c r="D13" s="119"/>
    </row>
    <row r="14" spans="1:4" ht="31.5" customHeight="1">
      <c r="A14" s="116" t="s">
        <v>839</v>
      </c>
      <c r="B14" s="117"/>
      <c r="C14" s="117"/>
      <c r="D14" s="119"/>
    </row>
    <row r="15" spans="1:4" ht="31.5" customHeight="1">
      <c r="A15" s="143" t="s">
        <v>840</v>
      </c>
      <c r="B15" s="117"/>
      <c r="C15" s="117"/>
      <c r="D15" s="119"/>
    </row>
    <row r="16" spans="1:4" ht="31.5" customHeight="1">
      <c r="A16" s="128" t="s">
        <v>841</v>
      </c>
      <c r="B16" s="117">
        <f>B15+B14+B13+B12+B6</f>
        <v>6000</v>
      </c>
      <c r="C16" s="117">
        <f>C15+C14+C13+C12+C6</f>
        <v>6000</v>
      </c>
      <c r="D16" s="119">
        <f>C16/B16*100</f>
        <v>100</v>
      </c>
    </row>
    <row r="17" spans="1:4" ht="27" customHeight="1">
      <c r="A17" s="129" t="s">
        <v>842</v>
      </c>
      <c r="B17" s="144"/>
      <c r="C17" s="144">
        <v>18</v>
      </c>
      <c r="D17" s="119"/>
    </row>
    <row r="18" spans="1:4" ht="24.75" customHeight="1">
      <c r="A18" s="129" t="s">
        <v>843</v>
      </c>
      <c r="B18" s="117"/>
      <c r="C18" s="117">
        <v>17</v>
      </c>
      <c r="D18" s="119"/>
    </row>
    <row r="19" spans="1:4" ht="31.5" customHeight="1">
      <c r="A19" s="132" t="s">
        <v>844</v>
      </c>
      <c r="B19" s="145">
        <f>B18+B16+B17</f>
        <v>6000</v>
      </c>
      <c r="C19" s="145">
        <f>C18+C16+C17</f>
        <v>6035</v>
      </c>
      <c r="D19" s="134">
        <f>C19/B19*100</f>
        <v>100.58333333333334</v>
      </c>
    </row>
    <row r="20" spans="1:4" ht="45" customHeight="1">
      <c r="A20" s="50" t="s">
        <v>864</v>
      </c>
      <c r="B20" s="50"/>
      <c r="C20" s="50"/>
      <c r="D20" s="50"/>
    </row>
  </sheetData>
  <sheetProtection/>
  <mergeCells count="2">
    <mergeCell ref="A2:D2"/>
    <mergeCell ref="A20:D2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pane ySplit="4" topLeftCell="A17" activePane="bottomLeft" state="frozen"/>
      <selection pane="bottomLeft" activeCell="D24" sqref="D24"/>
    </sheetView>
  </sheetViews>
  <sheetFormatPr defaultColWidth="9.00390625" defaultRowHeight="14.25"/>
  <cols>
    <col min="1" max="1" width="37.125" style="108" customWidth="1"/>
    <col min="2" max="3" width="12.375" style="108" customWidth="1"/>
    <col min="4" max="4" width="16.625" style="109" customWidth="1"/>
    <col min="5" max="16384" width="9.00390625" style="108" customWidth="1"/>
  </cols>
  <sheetData>
    <row r="1" ht="21.75" customHeight="1">
      <c r="A1" s="110" t="s">
        <v>865</v>
      </c>
    </row>
    <row r="2" spans="1:4" ht="37.5" customHeight="1">
      <c r="A2" s="111" t="s">
        <v>866</v>
      </c>
      <c r="B2" s="111"/>
      <c r="C2" s="111"/>
      <c r="D2" s="111"/>
    </row>
    <row r="3" spans="1:4" ht="21.75" customHeight="1">
      <c r="A3" s="112" t="s">
        <v>56</v>
      </c>
      <c r="B3" s="112"/>
      <c r="C3" s="112"/>
      <c r="D3" s="112"/>
    </row>
    <row r="4" spans="1:4" ht="43.5" customHeight="1">
      <c r="A4" s="113" t="s">
        <v>829</v>
      </c>
      <c r="B4" s="114" t="s">
        <v>60</v>
      </c>
      <c r="C4" s="114" t="s">
        <v>61</v>
      </c>
      <c r="D4" s="115" t="s">
        <v>847</v>
      </c>
    </row>
    <row r="5" spans="1:4" ht="31.5" customHeight="1">
      <c r="A5" s="116" t="s">
        <v>848</v>
      </c>
      <c r="B5" s="117"/>
      <c r="C5" s="118"/>
      <c r="D5" s="119"/>
    </row>
    <row r="6" spans="1:4" ht="31.5" customHeight="1">
      <c r="A6" s="116" t="s">
        <v>849</v>
      </c>
      <c r="B6" s="117">
        <f>SUM(B7:B11)</f>
        <v>4000</v>
      </c>
      <c r="C6" s="117">
        <f>SUM(C7:C11)</f>
        <v>4000</v>
      </c>
      <c r="D6" s="119">
        <f>C6/B6*100</f>
        <v>100</v>
      </c>
    </row>
    <row r="7" spans="1:4" ht="31.5" customHeight="1">
      <c r="A7" s="120" t="s">
        <v>850</v>
      </c>
      <c r="B7" s="121"/>
      <c r="C7" s="122"/>
      <c r="D7" s="119"/>
    </row>
    <row r="8" spans="1:4" ht="31.5" customHeight="1">
      <c r="A8" s="123" t="s">
        <v>851</v>
      </c>
      <c r="B8" s="121"/>
      <c r="C8" s="122"/>
      <c r="D8" s="119"/>
    </row>
    <row r="9" spans="1:4" ht="31.5" customHeight="1">
      <c r="A9" s="124" t="s">
        <v>852</v>
      </c>
      <c r="B9" s="125"/>
      <c r="C9" s="126"/>
      <c r="D9" s="119"/>
    </row>
    <row r="10" spans="1:4" ht="31.5" customHeight="1">
      <c r="A10" s="124" t="s">
        <v>853</v>
      </c>
      <c r="B10" s="121"/>
      <c r="C10" s="122"/>
      <c r="D10" s="119"/>
    </row>
    <row r="11" spans="1:4" ht="31.5" customHeight="1">
      <c r="A11" s="124" t="s">
        <v>854</v>
      </c>
      <c r="B11" s="121">
        <f>B12</f>
        <v>4000</v>
      </c>
      <c r="C11" s="121">
        <f>C12</f>
        <v>4000</v>
      </c>
      <c r="D11" s="127">
        <f>C11/B11*100</f>
        <v>100</v>
      </c>
    </row>
    <row r="12" spans="1:4" ht="31.5" customHeight="1">
      <c r="A12" s="124" t="s">
        <v>855</v>
      </c>
      <c r="B12" s="121">
        <v>4000</v>
      </c>
      <c r="C12" s="121">
        <v>4000</v>
      </c>
      <c r="D12" s="127">
        <f>C12/B12*100</f>
        <v>100</v>
      </c>
    </row>
    <row r="13" spans="1:4" ht="31.5" customHeight="1">
      <c r="A13" s="116" t="s">
        <v>856</v>
      </c>
      <c r="B13" s="117"/>
      <c r="C13" s="117"/>
      <c r="D13" s="119"/>
    </row>
    <row r="14" spans="1:4" ht="31.5" customHeight="1">
      <c r="A14" s="128" t="s">
        <v>857</v>
      </c>
      <c r="B14" s="117">
        <f>B13+B6+B5</f>
        <v>4000</v>
      </c>
      <c r="C14" s="117">
        <f>C13+C6+C5</f>
        <v>4000</v>
      </c>
      <c r="D14" s="119">
        <f>C14/B14*100</f>
        <v>100</v>
      </c>
    </row>
    <row r="15" spans="1:4" ht="31.5" customHeight="1">
      <c r="A15" s="129" t="s">
        <v>858</v>
      </c>
      <c r="B15" s="121"/>
      <c r="C15" s="121"/>
      <c r="D15" s="119"/>
    </row>
    <row r="16" spans="1:4" ht="29.25" customHeight="1">
      <c r="A16" s="130" t="s">
        <v>859</v>
      </c>
      <c r="B16" s="121">
        <v>2000</v>
      </c>
      <c r="C16" s="121">
        <v>2000</v>
      </c>
      <c r="D16" s="119"/>
    </row>
    <row r="17" spans="1:4" ht="27.75" customHeight="1">
      <c r="A17" s="131" t="s">
        <v>860</v>
      </c>
      <c r="B17" s="121"/>
      <c r="C17" s="121">
        <v>35</v>
      </c>
      <c r="D17" s="119"/>
    </row>
    <row r="18" spans="1:4" ht="31.5" customHeight="1">
      <c r="A18" s="132" t="s">
        <v>861</v>
      </c>
      <c r="B18" s="133">
        <f>SUM(B14:B17)</f>
        <v>6000</v>
      </c>
      <c r="C18" s="133">
        <f>SUM(C14:C17)</f>
        <v>6035</v>
      </c>
      <c r="D18" s="134">
        <f>C18/B18*100</f>
        <v>100.58333333333334</v>
      </c>
    </row>
    <row r="19" spans="1:4" ht="41.25" customHeight="1">
      <c r="A19" s="50" t="s">
        <v>867</v>
      </c>
      <c r="B19" s="50"/>
      <c r="C19" s="50"/>
      <c r="D19" s="50"/>
    </row>
  </sheetData>
  <sheetProtection/>
  <mergeCells count="3">
    <mergeCell ref="A2:D2"/>
    <mergeCell ref="A3:D3"/>
    <mergeCell ref="A19:D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Zeros="0" workbookViewId="0" topLeftCell="A1">
      <pane xSplit="1" ySplit="5" topLeftCell="B33" activePane="bottomRight" state="frozen"/>
      <selection pane="bottomRight" activeCell="A49" sqref="A49:G49"/>
    </sheetView>
  </sheetViews>
  <sheetFormatPr defaultColWidth="9.00390625" defaultRowHeight="14.25"/>
  <cols>
    <col min="1" max="1" width="33.375" style="586" customWidth="1"/>
    <col min="2" max="2" width="10.625" style="586" customWidth="1"/>
    <col min="3" max="3" width="10.625" style="585" customWidth="1"/>
    <col min="4" max="4" width="10.75390625" style="586" customWidth="1"/>
    <col min="5" max="5" width="10.25390625" style="586" hidden="1" customWidth="1"/>
    <col min="6" max="6" width="12.00390625" style="586" customWidth="1"/>
    <col min="7" max="7" width="9.375" style="586" customWidth="1"/>
    <col min="8" max="16384" width="9.00390625" style="586" customWidth="1"/>
  </cols>
  <sheetData>
    <row r="1" s="585" customFormat="1" ht="14.25">
      <c r="A1" s="587" t="s">
        <v>54</v>
      </c>
    </row>
    <row r="2" spans="1:7" ht="24">
      <c r="A2" s="588" t="s">
        <v>55</v>
      </c>
      <c r="B2" s="588"/>
      <c r="C2" s="588"/>
      <c r="D2" s="588"/>
      <c r="E2" s="588"/>
      <c r="F2" s="588"/>
      <c r="G2" s="588"/>
    </row>
    <row r="3" spans="1:7" ht="23.25" customHeight="1">
      <c r="A3" s="589"/>
      <c r="B3" s="589"/>
      <c r="C3" s="112" t="s">
        <v>56</v>
      </c>
      <c r="D3" s="590"/>
      <c r="E3" s="590"/>
      <c r="F3" s="590"/>
      <c r="G3" s="590"/>
    </row>
    <row r="4" spans="1:7" ht="23.25" customHeight="1">
      <c r="A4" s="591" t="s">
        <v>57</v>
      </c>
      <c r="B4" s="592" t="s">
        <v>58</v>
      </c>
      <c r="C4" s="593" t="s">
        <v>59</v>
      </c>
      <c r="D4" s="594"/>
      <c r="E4" s="594"/>
      <c r="F4" s="594"/>
      <c r="G4" s="595"/>
    </row>
    <row r="5" spans="1:9" ht="36" customHeight="1">
      <c r="A5" s="596"/>
      <c r="B5" s="597"/>
      <c r="C5" s="598" t="s">
        <v>60</v>
      </c>
      <c r="D5" s="599" t="s">
        <v>61</v>
      </c>
      <c r="E5" s="599" t="s">
        <v>62</v>
      </c>
      <c r="F5" s="599" t="s">
        <v>63</v>
      </c>
      <c r="G5" s="600" t="s">
        <v>64</v>
      </c>
      <c r="H5" s="601"/>
      <c r="I5" s="601"/>
    </row>
    <row r="6" spans="1:7" s="164" customFormat="1" ht="16.5" customHeight="1">
      <c r="A6" s="602" t="s">
        <v>65</v>
      </c>
      <c r="B6" s="603">
        <f>B7+B22</f>
        <v>586235</v>
      </c>
      <c r="C6" s="603">
        <f>C7+C22</f>
        <v>626500</v>
      </c>
      <c r="D6" s="603">
        <f>D7+D22</f>
        <v>682192</v>
      </c>
      <c r="E6" s="604" t="e">
        <v>#REF!</v>
      </c>
      <c r="F6" s="605">
        <f>D6/C6*100</f>
        <v>108.88938547486033</v>
      </c>
      <c r="G6" s="606">
        <f>(D6-B6)/B6*100</f>
        <v>16.368350576134144</v>
      </c>
    </row>
    <row r="7" spans="1:7" ht="16.5" customHeight="1">
      <c r="A7" s="607" t="s">
        <v>66</v>
      </c>
      <c r="B7" s="608">
        <f>SUM(B8:B21)</f>
        <v>508141</v>
      </c>
      <c r="C7" s="608">
        <f>SUM(C8:C21)</f>
        <v>566500</v>
      </c>
      <c r="D7" s="608">
        <f>SUM(D8:D21)</f>
        <v>469516</v>
      </c>
      <c r="E7" s="609" t="e">
        <v>#REF!</v>
      </c>
      <c r="F7" s="609">
        <f>D7/C7*100</f>
        <v>82.88014121800529</v>
      </c>
      <c r="G7" s="610">
        <f>(D7-B7)/B7*100</f>
        <v>-7.601236664626551</v>
      </c>
    </row>
    <row r="8" spans="1:7" ht="16.5" customHeight="1">
      <c r="A8" s="611" t="s">
        <v>67</v>
      </c>
      <c r="B8" s="314">
        <v>181185</v>
      </c>
      <c r="C8" s="317">
        <v>217800</v>
      </c>
      <c r="D8" s="612">
        <v>193192</v>
      </c>
      <c r="E8" s="315" t="e">
        <v>#REF!</v>
      </c>
      <c r="F8" s="315">
        <f aca="true" t="shared" si="0" ref="F8:F27">D8/C8*100</f>
        <v>88.70156106519744</v>
      </c>
      <c r="G8" s="613">
        <f aca="true" t="shared" si="1" ref="G8:G26">(D8-B8)/B8*100</f>
        <v>6.626928277727185</v>
      </c>
    </row>
    <row r="9" spans="1:12" ht="16.5" customHeight="1">
      <c r="A9" s="611" t="s">
        <v>68</v>
      </c>
      <c r="B9" s="313">
        <v>68922</v>
      </c>
      <c r="C9" s="317">
        <v>85000</v>
      </c>
      <c r="D9" s="612">
        <v>53220</v>
      </c>
      <c r="E9" s="315" t="e">
        <v>#REF!</v>
      </c>
      <c r="F9" s="315">
        <f t="shared" si="0"/>
        <v>62.61176470588236</v>
      </c>
      <c r="G9" s="613">
        <f t="shared" si="1"/>
        <v>-22.78227561591364</v>
      </c>
      <c r="L9" s="665"/>
    </row>
    <row r="10" spans="1:7" ht="16.5" customHeight="1">
      <c r="A10" s="611" t="s">
        <v>69</v>
      </c>
      <c r="B10" s="313">
        <v>75727</v>
      </c>
      <c r="C10" s="317">
        <v>50000</v>
      </c>
      <c r="D10" s="612">
        <v>14903</v>
      </c>
      <c r="E10" s="315" t="e">
        <v>#REF!</v>
      </c>
      <c r="F10" s="315">
        <f t="shared" si="0"/>
        <v>29.805999999999997</v>
      </c>
      <c r="G10" s="613">
        <f t="shared" si="1"/>
        <v>-80.32009719122638</v>
      </c>
    </row>
    <row r="11" spans="1:7" ht="16.5" customHeight="1">
      <c r="A11" s="611" t="s">
        <v>70</v>
      </c>
      <c r="B11" s="313">
        <v>734</v>
      </c>
      <c r="C11" s="317">
        <v>700</v>
      </c>
      <c r="D11" s="612">
        <v>1949</v>
      </c>
      <c r="E11" s="315" t="e">
        <v>#REF!</v>
      </c>
      <c r="F11" s="315">
        <f t="shared" si="0"/>
        <v>278.42857142857144</v>
      </c>
      <c r="G11" s="613">
        <f t="shared" si="1"/>
        <v>165.53133514986376</v>
      </c>
    </row>
    <row r="12" spans="1:7" ht="16.5" customHeight="1">
      <c r="A12" s="611" t="s">
        <v>71</v>
      </c>
      <c r="B12" s="313">
        <v>23865</v>
      </c>
      <c r="C12" s="317">
        <v>28000</v>
      </c>
      <c r="D12" s="612">
        <v>18826</v>
      </c>
      <c r="E12" s="315" t="e">
        <v>#REF!</v>
      </c>
      <c r="F12" s="315">
        <f t="shared" si="0"/>
        <v>67.2357142857143</v>
      </c>
      <c r="G12" s="613">
        <f t="shared" si="1"/>
        <v>-21.11460297506809</v>
      </c>
    </row>
    <row r="13" spans="1:7" ht="16.5" customHeight="1">
      <c r="A13" s="611" t="s">
        <v>72</v>
      </c>
      <c r="B13" s="313">
        <v>25495</v>
      </c>
      <c r="C13" s="317">
        <v>26000</v>
      </c>
      <c r="D13" s="612">
        <v>25714</v>
      </c>
      <c r="E13" s="315" t="e">
        <v>#REF!</v>
      </c>
      <c r="F13" s="315">
        <f t="shared" si="0"/>
        <v>98.9</v>
      </c>
      <c r="G13" s="613">
        <f t="shared" si="1"/>
        <v>0.8589919592076879</v>
      </c>
    </row>
    <row r="14" spans="1:7" ht="16.5" customHeight="1">
      <c r="A14" s="611" t="s">
        <v>73</v>
      </c>
      <c r="B14" s="313">
        <v>9817</v>
      </c>
      <c r="C14" s="317">
        <v>11000</v>
      </c>
      <c r="D14" s="612">
        <v>8161</v>
      </c>
      <c r="E14" s="315" t="e">
        <v>#REF!</v>
      </c>
      <c r="F14" s="315">
        <f t="shared" si="0"/>
        <v>74.1909090909091</v>
      </c>
      <c r="G14" s="613">
        <f t="shared" si="1"/>
        <v>-16.86869715799124</v>
      </c>
    </row>
    <row r="15" spans="1:7" ht="16.5" customHeight="1">
      <c r="A15" s="611" t="s">
        <v>74</v>
      </c>
      <c r="B15" s="313">
        <v>17730</v>
      </c>
      <c r="C15" s="317">
        <v>20000</v>
      </c>
      <c r="D15" s="612">
        <v>14586</v>
      </c>
      <c r="E15" s="315" t="e">
        <v>#REF!</v>
      </c>
      <c r="F15" s="315">
        <f t="shared" si="0"/>
        <v>72.92999999999999</v>
      </c>
      <c r="G15" s="613">
        <f t="shared" si="1"/>
        <v>-17.732656514382402</v>
      </c>
    </row>
    <row r="16" spans="1:7" ht="16.5" customHeight="1">
      <c r="A16" s="611" t="s">
        <v>75</v>
      </c>
      <c r="B16" s="313">
        <v>57032</v>
      </c>
      <c r="C16" s="317">
        <v>75000</v>
      </c>
      <c r="D16" s="612">
        <v>80518</v>
      </c>
      <c r="E16" s="315" t="e">
        <v>#REF!</v>
      </c>
      <c r="F16" s="315">
        <f t="shared" si="0"/>
        <v>107.35733333333333</v>
      </c>
      <c r="G16" s="613">
        <f t="shared" si="1"/>
        <v>41.18038995651564</v>
      </c>
    </row>
    <row r="17" spans="1:7" ht="16.5" customHeight="1">
      <c r="A17" s="611" t="s">
        <v>76</v>
      </c>
      <c r="B17" s="314">
        <v>9601</v>
      </c>
      <c r="C17" s="317">
        <v>12000</v>
      </c>
      <c r="D17" s="612">
        <v>9917</v>
      </c>
      <c r="E17" s="315" t="e">
        <v>#REF!</v>
      </c>
      <c r="F17" s="315">
        <f t="shared" si="0"/>
        <v>82.64166666666667</v>
      </c>
      <c r="G17" s="613">
        <f t="shared" si="1"/>
        <v>3.2913238204353714</v>
      </c>
    </row>
    <row r="18" spans="1:7" ht="16.5" customHeight="1">
      <c r="A18" s="611" t="s">
        <v>77</v>
      </c>
      <c r="B18" s="313">
        <v>2808</v>
      </c>
      <c r="C18" s="317">
        <v>4500</v>
      </c>
      <c r="D18" s="612">
        <v>2382</v>
      </c>
      <c r="E18" s="315" t="e">
        <v>#REF!</v>
      </c>
      <c r="F18" s="315">
        <f t="shared" si="0"/>
        <v>52.93333333333333</v>
      </c>
      <c r="G18" s="613">
        <f t="shared" si="1"/>
        <v>-15.17094017094017</v>
      </c>
    </row>
    <row r="19" spans="1:12" ht="16.5" customHeight="1">
      <c r="A19" s="611" t="s">
        <v>78</v>
      </c>
      <c r="B19" s="314">
        <v>32992</v>
      </c>
      <c r="C19" s="317">
        <v>35000</v>
      </c>
      <c r="D19" s="612">
        <v>44724</v>
      </c>
      <c r="E19" s="315" t="e">
        <v>#REF!</v>
      </c>
      <c r="F19" s="315">
        <f t="shared" si="0"/>
        <v>127.78285714285715</v>
      </c>
      <c r="G19" s="613">
        <f t="shared" si="1"/>
        <v>35.56013579049467</v>
      </c>
      <c r="L19" s="665"/>
    </row>
    <row r="20" spans="1:7" ht="16.5" customHeight="1">
      <c r="A20" s="614" t="s">
        <v>79</v>
      </c>
      <c r="B20" s="313">
        <v>1238</v>
      </c>
      <c r="C20" s="317">
        <v>1500</v>
      </c>
      <c r="D20" s="612">
        <v>1194</v>
      </c>
      <c r="E20" s="315"/>
      <c r="F20" s="315">
        <f t="shared" si="0"/>
        <v>79.60000000000001</v>
      </c>
      <c r="G20" s="613">
        <f t="shared" si="1"/>
        <v>-3.5541195476575123</v>
      </c>
    </row>
    <row r="21" spans="1:7" ht="16.5" customHeight="1">
      <c r="A21" s="615" t="s">
        <v>80</v>
      </c>
      <c r="B21" s="313">
        <v>995</v>
      </c>
      <c r="C21" s="314"/>
      <c r="D21" s="612">
        <v>230</v>
      </c>
      <c r="E21" s="315"/>
      <c r="F21" s="315"/>
      <c r="G21" s="613">
        <f t="shared" si="1"/>
        <v>-76.88442211055276</v>
      </c>
    </row>
    <row r="22" spans="1:7" ht="16.5" customHeight="1">
      <c r="A22" s="607" t="s">
        <v>81</v>
      </c>
      <c r="B22" s="608">
        <f>SUM(B23:B26)</f>
        <v>78094</v>
      </c>
      <c r="C22" s="608">
        <f>SUM(C23:C26)</f>
        <v>60000</v>
      </c>
      <c r="D22" s="608">
        <f>SUM(D23:D26)</f>
        <v>212676</v>
      </c>
      <c r="E22" s="608" t="e">
        <f>SUM(E23:E26)</f>
        <v>#REF!</v>
      </c>
      <c r="F22" s="609">
        <f>D22/C22*100</f>
        <v>354.46</v>
      </c>
      <c r="G22" s="610">
        <f t="shared" si="1"/>
        <v>172.33334187005406</v>
      </c>
    </row>
    <row r="23" spans="1:7" ht="16.5" customHeight="1">
      <c r="A23" s="611" t="s">
        <v>82</v>
      </c>
      <c r="B23" s="616">
        <v>39489</v>
      </c>
      <c r="C23" s="317">
        <v>19000</v>
      </c>
      <c r="D23" s="617">
        <v>89212</v>
      </c>
      <c r="E23" s="315" t="e">
        <v>#REF!</v>
      </c>
      <c r="F23" s="315">
        <f>D23/C23*100</f>
        <v>469.53684210526313</v>
      </c>
      <c r="G23" s="613">
        <f t="shared" si="1"/>
        <v>125.91607789511004</v>
      </c>
    </row>
    <row r="24" spans="1:7" ht="16.5" customHeight="1">
      <c r="A24" s="611" t="s">
        <v>83</v>
      </c>
      <c r="B24" s="317">
        <v>12096</v>
      </c>
      <c r="C24" s="317">
        <v>13000</v>
      </c>
      <c r="D24" s="617">
        <v>13204</v>
      </c>
      <c r="E24" s="315" t="e">
        <v>#REF!</v>
      </c>
      <c r="F24" s="315">
        <f t="shared" si="0"/>
        <v>101.56923076923077</v>
      </c>
      <c r="G24" s="613">
        <f t="shared" si="1"/>
        <v>9.16005291005291</v>
      </c>
    </row>
    <row r="25" spans="1:7" ht="16.5" customHeight="1">
      <c r="A25" s="611" t="s">
        <v>84</v>
      </c>
      <c r="B25" s="616">
        <v>16454</v>
      </c>
      <c r="C25" s="317">
        <v>18000</v>
      </c>
      <c r="D25" s="617">
        <v>32253</v>
      </c>
      <c r="E25" s="315" t="e">
        <v>#REF!</v>
      </c>
      <c r="F25" s="315">
        <f t="shared" si="0"/>
        <v>179.18333333333334</v>
      </c>
      <c r="G25" s="613">
        <f t="shared" si="1"/>
        <v>96.0192050565212</v>
      </c>
    </row>
    <row r="26" spans="1:7" ht="16.5" customHeight="1">
      <c r="A26" s="618" t="s">
        <v>85</v>
      </c>
      <c r="B26" s="619">
        <v>10055</v>
      </c>
      <c r="C26" s="620">
        <v>10000</v>
      </c>
      <c r="D26" s="621">
        <v>78007</v>
      </c>
      <c r="E26" s="622" t="e">
        <v>#REF!</v>
      </c>
      <c r="F26" s="622">
        <f t="shared" si="0"/>
        <v>780.07</v>
      </c>
      <c r="G26" s="623">
        <f t="shared" si="1"/>
        <v>675.8030830432621</v>
      </c>
    </row>
    <row r="27" spans="1:7" s="164" customFormat="1" ht="16.5" customHeight="1">
      <c r="A27" s="624" t="s">
        <v>86</v>
      </c>
      <c r="B27" s="625">
        <f>SUM(B28:B32)</f>
        <v>435740.5</v>
      </c>
      <c r="C27" s="625">
        <f>SUM(C28:C32)</f>
        <v>475100</v>
      </c>
      <c r="D27" s="625">
        <f>SUM(D28:D32)</f>
        <v>319396.5</v>
      </c>
      <c r="E27" s="625" t="e">
        <f>SUM(E28:E32)</f>
        <v>#REF!</v>
      </c>
      <c r="F27" s="626">
        <f t="shared" si="0"/>
        <v>67.22721532308988</v>
      </c>
      <c r="G27" s="627">
        <f aca="true" t="shared" si="2" ref="G27:G36">(D27-B27)/B27*100</f>
        <v>-26.700295244532008</v>
      </c>
    </row>
    <row r="28" spans="1:7" ht="16.5" customHeight="1">
      <c r="A28" s="628" t="s">
        <v>87</v>
      </c>
      <c r="B28" s="313">
        <v>181185</v>
      </c>
      <c r="C28" s="317">
        <v>217800</v>
      </c>
      <c r="D28" s="629">
        <f>D8</f>
        <v>193192</v>
      </c>
      <c r="E28" s="315" t="e">
        <v>#REF!</v>
      </c>
      <c r="F28" s="315">
        <f aca="true" t="shared" si="3" ref="F28:F36">D28/C28*100</f>
        <v>88.70156106519744</v>
      </c>
      <c r="G28" s="613">
        <f t="shared" si="2"/>
        <v>6.626928277727185</v>
      </c>
    </row>
    <row r="29" spans="1:7" ht="16.5" customHeight="1">
      <c r="A29" s="628" t="s">
        <v>88</v>
      </c>
      <c r="B29" s="313">
        <v>628</v>
      </c>
      <c r="C29" s="317">
        <v>800</v>
      </c>
      <c r="D29" s="629">
        <v>545</v>
      </c>
      <c r="E29" s="315" t="e">
        <v>#REF!</v>
      </c>
      <c r="F29" s="315">
        <f t="shared" si="3"/>
        <v>68.125</v>
      </c>
      <c r="G29" s="613">
        <f t="shared" si="2"/>
        <v>-13.21656050955414</v>
      </c>
    </row>
    <row r="30" spans="1:7" ht="16.5" customHeight="1">
      <c r="A30" s="628" t="s">
        <v>89</v>
      </c>
      <c r="B30" s="313">
        <v>103383</v>
      </c>
      <c r="C30" s="317">
        <v>127500</v>
      </c>
      <c r="D30" s="629">
        <f>D9*1.5</f>
        <v>79830</v>
      </c>
      <c r="E30" s="315" t="e">
        <v>#REF!</v>
      </c>
      <c r="F30" s="315">
        <f t="shared" si="3"/>
        <v>62.61176470588236</v>
      </c>
      <c r="G30" s="613">
        <f t="shared" si="2"/>
        <v>-22.78227561591364</v>
      </c>
    </row>
    <row r="31" spans="1:7" ht="16.5" customHeight="1">
      <c r="A31" s="628" t="s">
        <v>90</v>
      </c>
      <c r="B31" s="313">
        <v>113590.5</v>
      </c>
      <c r="C31" s="317">
        <v>75000</v>
      </c>
      <c r="D31" s="629">
        <f>D10*1.5</f>
        <v>22354.5</v>
      </c>
      <c r="E31" s="315" t="e">
        <v>#REF!</v>
      </c>
      <c r="F31" s="315">
        <f t="shared" si="3"/>
        <v>29.805999999999997</v>
      </c>
      <c r="G31" s="613">
        <f t="shared" si="2"/>
        <v>-80.32009719122638</v>
      </c>
    </row>
    <row r="32" spans="1:7" ht="16.5" customHeight="1">
      <c r="A32" s="630" t="s">
        <v>91</v>
      </c>
      <c r="B32" s="631">
        <v>36954</v>
      </c>
      <c r="C32" s="632">
        <v>54000</v>
      </c>
      <c r="D32" s="633">
        <v>23475</v>
      </c>
      <c r="E32" s="634" t="e">
        <v>#REF!</v>
      </c>
      <c r="F32" s="315">
        <f t="shared" si="3"/>
        <v>43.47222222222222</v>
      </c>
      <c r="G32" s="613">
        <f t="shared" si="2"/>
        <v>-36.47507712290956</v>
      </c>
    </row>
    <row r="33" spans="1:9" s="164" customFormat="1" ht="16.5" customHeight="1">
      <c r="A33" s="635" t="s">
        <v>92</v>
      </c>
      <c r="B33" s="636">
        <f>B27+B6</f>
        <v>1021975.5</v>
      </c>
      <c r="C33" s="636">
        <f>C27+C6</f>
        <v>1101600</v>
      </c>
      <c r="D33" s="636">
        <f>D27+D6</f>
        <v>1001588.5</v>
      </c>
      <c r="E33" s="604" t="e">
        <v>#REF!</v>
      </c>
      <c r="F33" s="605">
        <f t="shared" si="3"/>
        <v>90.92125090777051</v>
      </c>
      <c r="G33" s="606">
        <f t="shared" si="2"/>
        <v>-1.9948619120517077</v>
      </c>
      <c r="I33" s="666"/>
    </row>
    <row r="34" spans="1:7" ht="16.5" customHeight="1">
      <c r="A34" s="637" t="s">
        <v>93</v>
      </c>
      <c r="B34" s="314">
        <v>1005645</v>
      </c>
      <c r="C34" s="314">
        <v>1091600</v>
      </c>
      <c r="D34" s="314">
        <v>900673</v>
      </c>
      <c r="E34" s="315" t="e">
        <v>#REF!</v>
      </c>
      <c r="F34" s="315">
        <f t="shared" si="3"/>
        <v>82.5094356907292</v>
      </c>
      <c r="G34" s="613">
        <f t="shared" si="2"/>
        <v>-10.438275932361819</v>
      </c>
    </row>
    <row r="35" spans="1:7" ht="16.5" customHeight="1">
      <c r="A35" s="637" t="s">
        <v>94</v>
      </c>
      <c r="B35" s="314">
        <v>78102</v>
      </c>
      <c r="C35" s="314">
        <v>60000</v>
      </c>
      <c r="D35" s="314">
        <v>212680</v>
      </c>
      <c r="E35" s="315" t="e">
        <v>#REF!</v>
      </c>
      <c r="F35" s="315">
        <f t="shared" si="3"/>
        <v>354.46666666666664</v>
      </c>
      <c r="G35" s="613">
        <f t="shared" si="2"/>
        <v>172.3105682312873</v>
      </c>
    </row>
    <row r="36" spans="1:7" ht="16.5" customHeight="1">
      <c r="A36" s="638" t="s">
        <v>95</v>
      </c>
      <c r="B36" s="639">
        <v>-61771</v>
      </c>
      <c r="C36" s="639">
        <v>-50000</v>
      </c>
      <c r="D36" s="639">
        <v>-111764</v>
      </c>
      <c r="E36" s="622"/>
      <c r="F36" s="634">
        <f t="shared" si="3"/>
        <v>223.528</v>
      </c>
      <c r="G36" s="640">
        <f t="shared" si="2"/>
        <v>80.93280018131486</v>
      </c>
    </row>
    <row r="37" spans="1:7" s="164" customFormat="1" ht="16.5" customHeight="1">
      <c r="A37" s="641" t="s">
        <v>96</v>
      </c>
      <c r="B37" s="642">
        <v>92.35848004258416</v>
      </c>
      <c r="C37" s="643">
        <v>94.5533769063181</v>
      </c>
      <c r="D37" s="642">
        <v>78.76609068190645</v>
      </c>
      <c r="E37" s="642"/>
      <c r="F37" s="604"/>
      <c r="G37" s="644"/>
    </row>
    <row r="38" spans="1:7" ht="16.5" customHeight="1">
      <c r="A38" s="645" t="s">
        <v>97</v>
      </c>
      <c r="B38" s="646">
        <v>86.67872099072898</v>
      </c>
      <c r="C38" s="647">
        <v>90.4229848363927</v>
      </c>
      <c r="D38" s="646">
        <v>68.82461242582734</v>
      </c>
      <c r="E38" s="321"/>
      <c r="F38" s="321"/>
      <c r="G38" s="648"/>
    </row>
    <row r="39" spans="1:7" ht="16.5" customHeight="1">
      <c r="A39" s="649" t="s">
        <v>98</v>
      </c>
      <c r="B39" s="650">
        <f>B40+B41+B42</f>
        <v>271510</v>
      </c>
      <c r="C39" s="651"/>
      <c r="D39" s="650">
        <f>D40+D41+D42</f>
        <v>328352</v>
      </c>
      <c r="E39" s="652"/>
      <c r="F39" s="652"/>
      <c r="G39" s="653">
        <f aca="true" t="shared" si="4" ref="G39:G48">(D39-B39)/B39*100</f>
        <v>20.9355088210379</v>
      </c>
    </row>
    <row r="40" spans="1:7" ht="16.5" customHeight="1">
      <c r="A40" s="654" t="s">
        <v>99</v>
      </c>
      <c r="B40" s="655">
        <v>23722</v>
      </c>
      <c r="C40" s="656"/>
      <c r="D40" s="655">
        <v>23722</v>
      </c>
      <c r="E40" s="609"/>
      <c r="F40" s="609"/>
      <c r="G40" s="657">
        <f t="shared" si="4"/>
        <v>0</v>
      </c>
    </row>
    <row r="41" spans="1:7" ht="16.5" customHeight="1">
      <c r="A41" s="654" t="s">
        <v>100</v>
      </c>
      <c r="B41" s="655">
        <v>199946</v>
      </c>
      <c r="C41" s="656"/>
      <c r="D41" s="655">
        <v>251575</v>
      </c>
      <c r="E41" s="609"/>
      <c r="F41" s="609"/>
      <c r="G41" s="657">
        <f t="shared" si="4"/>
        <v>25.821471797385293</v>
      </c>
    </row>
    <row r="42" spans="1:7" ht="16.5" customHeight="1">
      <c r="A42" s="654" t="s">
        <v>101</v>
      </c>
      <c r="B42" s="655">
        <v>47842</v>
      </c>
      <c r="C42" s="656"/>
      <c r="D42" s="655">
        <v>53055</v>
      </c>
      <c r="E42" s="609"/>
      <c r="F42" s="609"/>
      <c r="G42" s="657">
        <f t="shared" si="4"/>
        <v>10.896283600183938</v>
      </c>
    </row>
    <row r="43" spans="1:7" ht="16.5" customHeight="1">
      <c r="A43" s="649" t="s">
        <v>102</v>
      </c>
      <c r="B43" s="655">
        <v>9609</v>
      </c>
      <c r="C43" s="658"/>
      <c r="D43" s="655">
        <v>100848</v>
      </c>
      <c r="E43" s="652"/>
      <c r="F43" s="652"/>
      <c r="G43" s="653">
        <f t="shared" si="4"/>
        <v>949.516078676241</v>
      </c>
    </row>
    <row r="44" spans="1:7" ht="16.5" customHeight="1">
      <c r="A44" s="649" t="s">
        <v>103</v>
      </c>
      <c r="B44" s="655">
        <v>290279</v>
      </c>
      <c r="C44" s="658"/>
      <c r="D44" s="655">
        <v>133957</v>
      </c>
      <c r="E44" s="652"/>
      <c r="F44" s="652"/>
      <c r="G44" s="653">
        <f t="shared" si="4"/>
        <v>-53.85232827727807</v>
      </c>
    </row>
    <row r="45" spans="1:7" ht="16.5" customHeight="1">
      <c r="A45" s="649" t="s">
        <v>104</v>
      </c>
      <c r="B45" s="655">
        <v>94046</v>
      </c>
      <c r="C45" s="658"/>
      <c r="D45" s="655">
        <v>126132</v>
      </c>
      <c r="E45" s="652"/>
      <c r="F45" s="652"/>
      <c r="G45" s="653">
        <f t="shared" si="4"/>
        <v>34.11734683027455</v>
      </c>
    </row>
    <row r="46" spans="1:7" ht="16.5" customHeight="1">
      <c r="A46" s="649" t="s">
        <v>105</v>
      </c>
      <c r="B46" s="655"/>
      <c r="C46" s="658"/>
      <c r="D46" s="655"/>
      <c r="E46" s="652"/>
      <c r="F46" s="652"/>
      <c r="G46" s="653"/>
    </row>
    <row r="47" spans="1:7" ht="16.5" customHeight="1">
      <c r="A47" s="649" t="s">
        <v>106</v>
      </c>
      <c r="B47" s="655">
        <v>10000</v>
      </c>
      <c r="C47" s="658"/>
      <c r="D47" s="655">
        <v>30625</v>
      </c>
      <c r="E47" s="652"/>
      <c r="F47" s="652"/>
      <c r="G47" s="653">
        <f t="shared" si="4"/>
        <v>206.25</v>
      </c>
    </row>
    <row r="48" spans="1:7" ht="16.5" customHeight="1">
      <c r="A48" s="659" t="s">
        <v>107</v>
      </c>
      <c r="B48" s="660">
        <f>B6+B39+B43+B44+B45+B46+B47</f>
        <v>1261679</v>
      </c>
      <c r="C48" s="661"/>
      <c r="D48" s="660">
        <f>D6+D39+D43+D44+D45+D46+D47</f>
        <v>1402106</v>
      </c>
      <c r="E48" s="662"/>
      <c r="F48" s="662"/>
      <c r="G48" s="663">
        <f t="shared" si="4"/>
        <v>11.130168608655609</v>
      </c>
    </row>
    <row r="49" spans="1:7" ht="43.5" customHeight="1">
      <c r="A49" s="664" t="s">
        <v>108</v>
      </c>
      <c r="B49" s="294"/>
      <c r="C49" s="294"/>
      <c r="D49" s="294"/>
      <c r="E49" s="294"/>
      <c r="F49" s="294"/>
      <c r="G49" s="294"/>
    </row>
  </sheetData>
  <sheetProtection/>
  <mergeCells count="6">
    <mergeCell ref="A2:G2"/>
    <mergeCell ref="C3:G3"/>
    <mergeCell ref="C4:G4"/>
    <mergeCell ref="A49:G49"/>
    <mergeCell ref="A4:A5"/>
    <mergeCell ref="B4:B5"/>
  </mergeCells>
  <printOptions horizontalCentered="1"/>
  <pageMargins left="0.35433070866141736" right="0.35433070866141736" top="0.4330708661417323" bottom="0.2755905511811024" header="0.4330708661417323" footer="0.2755905511811024"/>
  <pageSetup firstPageNumber="13" useFirstPageNumber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:D18"/>
    </sheetView>
  </sheetViews>
  <sheetFormatPr defaultColWidth="9.00390625" defaultRowHeight="14.25"/>
  <cols>
    <col min="1" max="1" width="43.875" style="0" customWidth="1"/>
    <col min="2" max="2" width="10.625" style="0" customWidth="1"/>
    <col min="3" max="3" width="10.75390625" style="0" customWidth="1"/>
    <col min="4" max="4" width="11.625" style="28" customWidth="1"/>
  </cols>
  <sheetData>
    <row r="1" spans="1:5" ht="14.25">
      <c r="A1" s="2" t="s">
        <v>868</v>
      </c>
      <c r="B1" s="2"/>
      <c r="C1" s="2"/>
      <c r="D1" s="3"/>
      <c r="E1" s="2"/>
    </row>
    <row r="2" spans="1:5" ht="24">
      <c r="A2" s="29" t="s">
        <v>869</v>
      </c>
      <c r="B2" s="29"/>
      <c r="C2" s="29"/>
      <c r="D2" s="29"/>
      <c r="E2" s="51"/>
    </row>
    <row r="3" spans="1:5" ht="15" customHeight="1">
      <c r="A3" s="52"/>
      <c r="B3" s="52"/>
      <c r="C3" s="52"/>
      <c r="D3" s="53" t="s">
        <v>56</v>
      </c>
      <c r="E3" s="51"/>
    </row>
    <row r="4" spans="1:5" ht="14.25" customHeight="1">
      <c r="A4" s="32" t="s">
        <v>656</v>
      </c>
      <c r="B4" s="33" t="s">
        <v>60</v>
      </c>
      <c r="C4" s="34" t="s">
        <v>61</v>
      </c>
      <c r="D4" s="35" t="s">
        <v>847</v>
      </c>
      <c r="E4" s="51"/>
    </row>
    <row r="5" spans="1:5" ht="24" customHeight="1">
      <c r="A5" s="36"/>
      <c r="B5" s="37"/>
      <c r="C5" s="38"/>
      <c r="D5" s="39"/>
      <c r="E5" s="51"/>
    </row>
    <row r="6" spans="1:5" ht="21.75" customHeight="1">
      <c r="A6" s="40" t="s">
        <v>870</v>
      </c>
      <c r="B6" s="54">
        <f>SUM(B7:B12)</f>
        <v>65566</v>
      </c>
      <c r="C6" s="54">
        <f>SUM(C7:C12)</f>
        <v>62099</v>
      </c>
      <c r="D6" s="55">
        <f>C6/B6*100</f>
        <v>94.71219839550987</v>
      </c>
      <c r="E6" s="51"/>
    </row>
    <row r="7" spans="1:5" ht="21.75" customHeight="1">
      <c r="A7" s="56" t="s">
        <v>871</v>
      </c>
      <c r="B7" s="57">
        <v>13167</v>
      </c>
      <c r="C7" s="57">
        <v>13517</v>
      </c>
      <c r="D7" s="58">
        <f>C7/B7*100</f>
        <v>102.6581605528974</v>
      </c>
      <c r="E7" s="51"/>
    </row>
    <row r="8" spans="1:5" ht="21.75" customHeight="1">
      <c r="A8" s="56" t="s">
        <v>872</v>
      </c>
      <c r="B8" s="57">
        <v>1800</v>
      </c>
      <c r="C8" s="57">
        <v>2668</v>
      </c>
      <c r="D8" s="58">
        <f aca="true" t="shared" si="0" ref="D8:D17">C8/B8*100</f>
        <v>148.22222222222223</v>
      </c>
      <c r="E8" s="51"/>
    </row>
    <row r="9" spans="1:5" ht="21.75" customHeight="1">
      <c r="A9" s="56" t="s">
        <v>873</v>
      </c>
      <c r="B9" s="57">
        <v>45813</v>
      </c>
      <c r="C9" s="57">
        <v>45611</v>
      </c>
      <c r="D9" s="58">
        <f t="shared" si="0"/>
        <v>99.55907711784864</v>
      </c>
      <c r="E9" s="51"/>
    </row>
    <row r="10" spans="1:5" ht="21.75" customHeight="1">
      <c r="A10" s="56" t="s">
        <v>874</v>
      </c>
      <c r="B10" s="57">
        <v>700</v>
      </c>
      <c r="C10" s="57">
        <v>42</v>
      </c>
      <c r="D10" s="58">
        <f t="shared" si="0"/>
        <v>6</v>
      </c>
      <c r="E10" s="51"/>
    </row>
    <row r="11" spans="1:5" ht="21.75" customHeight="1">
      <c r="A11" s="56" t="s">
        <v>875</v>
      </c>
      <c r="B11" s="57">
        <v>4014</v>
      </c>
      <c r="C11" s="57">
        <v>194</v>
      </c>
      <c r="D11" s="58">
        <f t="shared" si="0"/>
        <v>4.833084205281515</v>
      </c>
      <c r="E11" s="51"/>
    </row>
    <row r="12" spans="1:5" ht="21.75" customHeight="1">
      <c r="A12" s="56" t="s">
        <v>876</v>
      </c>
      <c r="B12" s="57">
        <v>72</v>
      </c>
      <c r="C12" s="57">
        <v>67</v>
      </c>
      <c r="D12" s="58">
        <f t="shared" si="0"/>
        <v>93.05555555555556</v>
      </c>
      <c r="E12" s="51"/>
    </row>
    <row r="13" spans="1:5" ht="21.75" customHeight="1">
      <c r="A13" s="40" t="s">
        <v>877</v>
      </c>
      <c r="B13" s="54">
        <f>SUM(B14:B18)</f>
        <v>54175</v>
      </c>
      <c r="C13" s="54">
        <f>SUM(C14:C18)</f>
        <v>57939</v>
      </c>
      <c r="D13" s="55">
        <f t="shared" si="0"/>
        <v>106.94785417628057</v>
      </c>
      <c r="E13" s="51"/>
    </row>
    <row r="14" spans="1:5" ht="21.75" customHeight="1">
      <c r="A14" s="59" t="s">
        <v>871</v>
      </c>
      <c r="B14" s="57">
        <v>39553</v>
      </c>
      <c r="C14" s="60">
        <v>40627</v>
      </c>
      <c r="D14" s="58">
        <f t="shared" si="0"/>
        <v>102.71534396885191</v>
      </c>
      <c r="E14" s="51"/>
    </row>
    <row r="15" spans="1:5" ht="21.75" customHeight="1">
      <c r="A15" s="59" t="s">
        <v>872</v>
      </c>
      <c r="B15" s="57">
        <v>77</v>
      </c>
      <c r="C15" s="60">
        <v>53</v>
      </c>
      <c r="D15" s="58">
        <f t="shared" si="0"/>
        <v>68.83116883116884</v>
      </c>
      <c r="E15" s="51"/>
    </row>
    <row r="16" spans="1:5" ht="21.75" customHeight="1">
      <c r="A16" s="59" t="s">
        <v>873</v>
      </c>
      <c r="B16" s="57">
        <v>14500</v>
      </c>
      <c r="C16" s="60">
        <v>16700</v>
      </c>
      <c r="D16" s="58">
        <f t="shared" si="0"/>
        <v>115.17241379310346</v>
      </c>
      <c r="E16" s="51"/>
    </row>
    <row r="17" spans="1:5" ht="21.75" customHeight="1">
      <c r="A17" s="61" t="s">
        <v>874</v>
      </c>
      <c r="B17" s="57">
        <v>45</v>
      </c>
      <c r="C17" s="60">
        <v>559</v>
      </c>
      <c r="D17" s="58">
        <f t="shared" si="0"/>
        <v>1242.2222222222222</v>
      </c>
      <c r="E17" s="51"/>
    </row>
    <row r="18" spans="1:5" ht="21.75" customHeight="1">
      <c r="A18" s="62" t="s">
        <v>876</v>
      </c>
      <c r="B18" s="63"/>
      <c r="C18" s="64"/>
      <c r="D18" s="65"/>
      <c r="E18" s="5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4" sqref="A4:D15"/>
    </sheetView>
  </sheetViews>
  <sheetFormatPr defaultColWidth="9.00390625" defaultRowHeight="14.25"/>
  <cols>
    <col min="1" max="1" width="49.00390625" style="0" customWidth="1"/>
    <col min="2" max="3" width="11.75390625" style="0" customWidth="1"/>
    <col min="4" max="4" width="12.125" style="28" customWidth="1"/>
    <col min="8" max="8" width="31.25390625" style="0" customWidth="1"/>
  </cols>
  <sheetData>
    <row r="1" spans="1:4" ht="14.25">
      <c r="A1" s="2" t="s">
        <v>878</v>
      </c>
      <c r="B1" s="2"/>
      <c r="C1" s="2"/>
      <c r="D1" s="3"/>
    </row>
    <row r="2" spans="1:4" s="27" customFormat="1" ht="24">
      <c r="A2" s="29" t="s">
        <v>879</v>
      </c>
      <c r="B2" s="29"/>
      <c r="C2" s="29"/>
      <c r="D2" s="29"/>
    </row>
    <row r="3" spans="1:4" ht="15" customHeight="1">
      <c r="A3" s="30"/>
      <c r="B3" s="30"/>
      <c r="C3" s="30"/>
      <c r="D3" s="31" t="s">
        <v>56</v>
      </c>
    </row>
    <row r="4" spans="1:13" ht="14.25" customHeight="1">
      <c r="A4" s="32" t="s">
        <v>880</v>
      </c>
      <c r="B4" s="33" t="s">
        <v>60</v>
      </c>
      <c r="C4" s="34" t="s">
        <v>61</v>
      </c>
      <c r="D4" s="35" t="s">
        <v>847</v>
      </c>
      <c r="H4" s="66" t="s">
        <v>881</v>
      </c>
      <c r="I4" s="75" t="s">
        <v>882</v>
      </c>
      <c r="J4" s="76"/>
      <c r="K4" s="75" t="s">
        <v>883</v>
      </c>
      <c r="L4" s="76"/>
      <c r="M4" s="77" t="s">
        <v>114</v>
      </c>
    </row>
    <row r="5" spans="1:13" ht="31.5" customHeight="1">
      <c r="A5" s="36"/>
      <c r="B5" s="37"/>
      <c r="C5" s="38"/>
      <c r="D5" s="39"/>
      <c r="H5" s="67"/>
      <c r="I5" s="78" t="s">
        <v>60</v>
      </c>
      <c r="J5" s="79" t="s">
        <v>61</v>
      </c>
      <c r="K5" s="78" t="s">
        <v>60</v>
      </c>
      <c r="L5" s="79" t="s">
        <v>61</v>
      </c>
      <c r="M5" s="80"/>
    </row>
    <row r="6" spans="1:13" ht="24" customHeight="1">
      <c r="A6" s="40" t="s">
        <v>884</v>
      </c>
      <c r="B6" s="41">
        <f>SUM(B7:B10)</f>
        <v>45299</v>
      </c>
      <c r="C6" s="41">
        <f>SUM(C7:C10)</f>
        <v>45717</v>
      </c>
      <c r="D6" s="42">
        <f>C6/B6*100</f>
        <v>100.9227576767699</v>
      </c>
      <c r="H6" s="68" t="s">
        <v>885</v>
      </c>
      <c r="I6" s="81">
        <f>I7+I8+I9+I10+I12+I11</f>
        <v>65566</v>
      </c>
      <c r="J6" s="82">
        <f>J7+J8+J9+J10+J12+J11</f>
        <v>62099</v>
      </c>
      <c r="K6" s="81">
        <f>K7+K8+K9+K10+K12</f>
        <v>54175</v>
      </c>
      <c r="L6" s="82">
        <f>L7+L8+L9+L10+L12</f>
        <v>57939</v>
      </c>
      <c r="M6" s="83"/>
    </row>
    <row r="7" spans="1:13" ht="24" customHeight="1">
      <c r="A7" s="43" t="s">
        <v>886</v>
      </c>
      <c r="B7" s="44">
        <v>45259</v>
      </c>
      <c r="C7" s="44">
        <v>45683</v>
      </c>
      <c r="D7" s="45">
        <f>C7/B7*100</f>
        <v>100.93683024370843</v>
      </c>
      <c r="H7" s="69" t="s">
        <v>887</v>
      </c>
      <c r="I7" s="84">
        <v>13167</v>
      </c>
      <c r="J7" s="85">
        <v>13517</v>
      </c>
      <c r="K7" s="84">
        <v>39553</v>
      </c>
      <c r="L7" s="86">
        <v>40627</v>
      </c>
      <c r="M7" s="87"/>
    </row>
    <row r="8" spans="1:13" ht="24" customHeight="1">
      <c r="A8" s="43" t="s">
        <v>888</v>
      </c>
      <c r="B8" s="44">
        <v>40</v>
      </c>
      <c r="C8" s="44">
        <v>34</v>
      </c>
      <c r="D8" s="45">
        <f>C8/B8*100</f>
        <v>85</v>
      </c>
      <c r="H8" s="69" t="s">
        <v>889</v>
      </c>
      <c r="I8" s="84">
        <v>1800</v>
      </c>
      <c r="J8" s="85">
        <v>2668</v>
      </c>
      <c r="K8" s="84">
        <v>77</v>
      </c>
      <c r="L8" s="86">
        <v>53</v>
      </c>
      <c r="M8" s="87"/>
    </row>
    <row r="9" spans="1:13" ht="24" customHeight="1">
      <c r="A9" s="43" t="s">
        <v>890</v>
      </c>
      <c r="B9" s="44"/>
      <c r="C9" s="44"/>
      <c r="D9" s="45"/>
      <c r="H9" s="69" t="s">
        <v>891</v>
      </c>
      <c r="I9" s="84">
        <v>45813</v>
      </c>
      <c r="J9" s="85">
        <v>45611</v>
      </c>
      <c r="K9" s="84">
        <v>14500</v>
      </c>
      <c r="L9" s="86">
        <v>16700</v>
      </c>
      <c r="M9" s="87"/>
    </row>
    <row r="10" spans="1:13" ht="24" customHeight="1">
      <c r="A10" s="43" t="s">
        <v>892</v>
      </c>
      <c r="B10" s="44"/>
      <c r="C10" s="44"/>
      <c r="D10" s="45"/>
      <c r="H10" s="70" t="s">
        <v>893</v>
      </c>
      <c r="I10" s="84">
        <v>700</v>
      </c>
      <c r="J10" s="85">
        <v>42</v>
      </c>
      <c r="K10" s="84">
        <v>45</v>
      </c>
      <c r="L10" s="86">
        <v>559</v>
      </c>
      <c r="M10" s="87"/>
    </row>
    <row r="11" spans="1:13" ht="24" customHeight="1">
      <c r="A11" s="40" t="s">
        <v>894</v>
      </c>
      <c r="B11" s="41">
        <f>SUM(B12:B15)</f>
        <v>56649</v>
      </c>
      <c r="C11" s="41">
        <f>SUM(C12:C15)</f>
        <v>57766</v>
      </c>
      <c r="D11" s="42">
        <f>C11/B11*100</f>
        <v>101.97179120549347</v>
      </c>
      <c r="H11" s="71" t="s">
        <v>895</v>
      </c>
      <c r="I11" s="88">
        <v>4014</v>
      </c>
      <c r="J11" s="89">
        <v>194</v>
      </c>
      <c r="K11" s="88"/>
      <c r="L11" s="90"/>
      <c r="M11" s="91"/>
    </row>
    <row r="12" spans="1:13" ht="24" customHeight="1">
      <c r="A12" s="43" t="s">
        <v>886</v>
      </c>
      <c r="B12" s="44">
        <v>56534</v>
      </c>
      <c r="C12" s="46">
        <v>57620</v>
      </c>
      <c r="D12" s="45">
        <f>C12/B12*100</f>
        <v>101.92096791311423</v>
      </c>
      <c r="H12" s="72" t="s">
        <v>896</v>
      </c>
      <c r="I12" s="92">
        <v>72</v>
      </c>
      <c r="J12" s="93">
        <v>67</v>
      </c>
      <c r="K12" s="88"/>
      <c r="L12" s="90"/>
      <c r="M12" s="94"/>
    </row>
    <row r="13" spans="1:13" ht="24" customHeight="1">
      <c r="A13" s="43" t="s">
        <v>888</v>
      </c>
      <c r="B13" s="44">
        <v>115</v>
      </c>
      <c r="C13" s="46">
        <v>134</v>
      </c>
      <c r="D13" s="45">
        <f>C13/B13*100</f>
        <v>116.52173913043478</v>
      </c>
      <c r="H13" s="68" t="s">
        <v>897</v>
      </c>
      <c r="I13" s="95">
        <f>SUM(I14:I16)</f>
        <v>45299</v>
      </c>
      <c r="J13" s="96">
        <f>SUM(J14:J16)</f>
        <v>45717</v>
      </c>
      <c r="K13" s="97">
        <f>SUM(K14:K16)</f>
        <v>56649</v>
      </c>
      <c r="L13" s="98">
        <f>SUM(L14:L16)</f>
        <v>57766</v>
      </c>
      <c r="M13" s="83"/>
    </row>
    <row r="14" spans="1:13" ht="24" customHeight="1">
      <c r="A14" s="43" t="s">
        <v>890</v>
      </c>
      <c r="B14" s="44"/>
      <c r="C14" s="46"/>
      <c r="D14" s="45"/>
      <c r="H14" s="69" t="s">
        <v>898</v>
      </c>
      <c r="I14" s="84">
        <v>45259</v>
      </c>
      <c r="J14" s="85">
        <v>45683</v>
      </c>
      <c r="K14" s="84">
        <v>56534</v>
      </c>
      <c r="L14" s="86">
        <v>57620</v>
      </c>
      <c r="M14" s="87"/>
    </row>
    <row r="15" spans="1:13" ht="24" customHeight="1">
      <c r="A15" s="47" t="s">
        <v>892</v>
      </c>
      <c r="B15" s="48"/>
      <c r="C15" s="48">
        <v>12</v>
      </c>
      <c r="D15" s="49"/>
      <c r="H15" s="70" t="s">
        <v>899</v>
      </c>
      <c r="I15" s="84">
        <v>40</v>
      </c>
      <c r="J15" s="85">
        <v>34</v>
      </c>
      <c r="K15" s="84">
        <v>115</v>
      </c>
      <c r="L15" s="86">
        <v>134</v>
      </c>
      <c r="M15" s="87"/>
    </row>
    <row r="16" spans="8:13" ht="15">
      <c r="H16" s="72" t="s">
        <v>900</v>
      </c>
      <c r="I16" s="88"/>
      <c r="J16" s="89"/>
      <c r="K16" s="92"/>
      <c r="L16" s="99">
        <v>12</v>
      </c>
      <c r="M16" s="94"/>
    </row>
    <row r="17" spans="8:13" ht="14.25">
      <c r="H17" s="73" t="s">
        <v>901</v>
      </c>
      <c r="I17" s="100">
        <f>I6-I13</f>
        <v>20267</v>
      </c>
      <c r="J17" s="82">
        <f>J6-J13</f>
        <v>16382</v>
      </c>
      <c r="K17" s="101">
        <f>K6-K13</f>
        <v>-2474</v>
      </c>
      <c r="L17" s="102">
        <f>L6-L13</f>
        <v>173</v>
      </c>
      <c r="M17" s="103"/>
    </row>
    <row r="18" spans="8:13" ht="15">
      <c r="H18" s="74" t="s">
        <v>902</v>
      </c>
      <c r="I18" s="104">
        <v>165342</v>
      </c>
      <c r="J18" s="105">
        <v>161748</v>
      </c>
      <c r="K18" s="106">
        <v>347</v>
      </c>
      <c r="L18" s="105">
        <v>3553</v>
      </c>
      <c r="M18" s="107"/>
    </row>
  </sheetData>
  <sheetProtection/>
  <mergeCells count="9">
    <mergeCell ref="A2:D2"/>
    <mergeCell ref="I4:J4"/>
    <mergeCell ref="K4:L4"/>
    <mergeCell ref="A4:A5"/>
    <mergeCell ref="B4:B5"/>
    <mergeCell ref="C4:C5"/>
    <mergeCell ref="D4:D5"/>
    <mergeCell ref="H4:H5"/>
    <mergeCell ref="M4:M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J13" sqref="J13"/>
    </sheetView>
  </sheetViews>
  <sheetFormatPr defaultColWidth="9.00390625" defaultRowHeight="14.25"/>
  <cols>
    <col min="1" max="1" width="43.875" style="0" customWidth="1"/>
    <col min="2" max="2" width="10.625" style="0" customWidth="1"/>
    <col min="3" max="3" width="10.75390625" style="0" customWidth="1"/>
    <col min="4" max="4" width="11.625" style="28" customWidth="1"/>
  </cols>
  <sheetData>
    <row r="1" spans="1:5" ht="14.25">
      <c r="A1" s="2" t="s">
        <v>903</v>
      </c>
      <c r="B1" s="2"/>
      <c r="C1" s="2"/>
      <c r="D1" s="3"/>
      <c r="E1" s="2"/>
    </row>
    <row r="2" spans="1:5" ht="24">
      <c r="A2" s="29" t="s">
        <v>904</v>
      </c>
      <c r="B2" s="29"/>
      <c r="C2" s="29"/>
      <c r="D2" s="29"/>
      <c r="E2" s="51"/>
    </row>
    <row r="3" spans="1:5" ht="15" customHeight="1">
      <c r="A3" s="52"/>
      <c r="B3" s="52"/>
      <c r="C3" s="52"/>
      <c r="D3" s="53" t="s">
        <v>56</v>
      </c>
      <c r="E3" s="51"/>
    </row>
    <row r="4" spans="1:5" ht="14.25" customHeight="1">
      <c r="A4" s="32" t="s">
        <v>656</v>
      </c>
      <c r="B4" s="33" t="s">
        <v>60</v>
      </c>
      <c r="C4" s="34" t="s">
        <v>61</v>
      </c>
      <c r="D4" s="35" t="s">
        <v>847</v>
      </c>
      <c r="E4" s="51"/>
    </row>
    <row r="5" spans="1:5" ht="24" customHeight="1">
      <c r="A5" s="36"/>
      <c r="B5" s="37"/>
      <c r="C5" s="38"/>
      <c r="D5" s="39"/>
      <c r="E5" s="51"/>
    </row>
    <row r="6" spans="1:5" ht="21.75" customHeight="1">
      <c r="A6" s="40" t="s">
        <v>870</v>
      </c>
      <c r="B6" s="54">
        <f>SUM(B7:B12)</f>
        <v>65566</v>
      </c>
      <c r="C6" s="54">
        <f>SUM(C7:C12)</f>
        <v>62099</v>
      </c>
      <c r="D6" s="55">
        <f>C6/B6*100</f>
        <v>94.71219839550987</v>
      </c>
      <c r="E6" s="51"/>
    </row>
    <row r="7" spans="1:5" ht="21.75" customHeight="1">
      <c r="A7" s="56" t="s">
        <v>871</v>
      </c>
      <c r="B7" s="57">
        <v>13167</v>
      </c>
      <c r="C7" s="57">
        <v>13517</v>
      </c>
      <c r="D7" s="58">
        <f>C7/B7*100</f>
        <v>102.6581605528974</v>
      </c>
      <c r="E7" s="51"/>
    </row>
    <row r="8" spans="1:5" ht="21.75" customHeight="1">
      <c r="A8" s="56" t="s">
        <v>872</v>
      </c>
      <c r="B8" s="57">
        <v>1800</v>
      </c>
      <c r="C8" s="57">
        <v>2668</v>
      </c>
      <c r="D8" s="58">
        <f aca="true" t="shared" si="0" ref="D8:D17">C8/B8*100</f>
        <v>148.22222222222223</v>
      </c>
      <c r="E8" s="51"/>
    </row>
    <row r="9" spans="1:5" ht="21.75" customHeight="1">
      <c r="A9" s="56" t="s">
        <v>873</v>
      </c>
      <c r="B9" s="57">
        <v>45813</v>
      </c>
      <c r="C9" s="57">
        <v>45611</v>
      </c>
      <c r="D9" s="58">
        <f t="shared" si="0"/>
        <v>99.55907711784864</v>
      </c>
      <c r="E9" s="51"/>
    </row>
    <row r="10" spans="1:5" ht="21.75" customHeight="1">
      <c r="A10" s="56" t="s">
        <v>874</v>
      </c>
      <c r="B10" s="57">
        <v>700</v>
      </c>
      <c r="C10" s="57">
        <v>42</v>
      </c>
      <c r="D10" s="58">
        <f t="shared" si="0"/>
        <v>6</v>
      </c>
      <c r="E10" s="51"/>
    </row>
    <row r="11" spans="1:5" ht="21.75" customHeight="1">
      <c r="A11" s="56" t="s">
        <v>875</v>
      </c>
      <c r="B11" s="57">
        <v>4014</v>
      </c>
      <c r="C11" s="57">
        <v>194</v>
      </c>
      <c r="D11" s="58">
        <f t="shared" si="0"/>
        <v>4.833084205281515</v>
      </c>
      <c r="E11" s="51"/>
    </row>
    <row r="12" spans="1:5" ht="21.75" customHeight="1">
      <c r="A12" s="56" t="s">
        <v>876</v>
      </c>
      <c r="B12" s="57">
        <v>72</v>
      </c>
      <c r="C12" s="57">
        <v>67</v>
      </c>
      <c r="D12" s="58">
        <f t="shared" si="0"/>
        <v>93.05555555555556</v>
      </c>
      <c r="E12" s="51"/>
    </row>
    <row r="13" spans="1:5" ht="21.75" customHeight="1">
      <c r="A13" s="40" t="s">
        <v>877</v>
      </c>
      <c r="B13" s="54">
        <f>SUM(B14:B18)</f>
        <v>54175</v>
      </c>
      <c r="C13" s="54">
        <f>SUM(C14:C18)</f>
        <v>57939</v>
      </c>
      <c r="D13" s="55">
        <f t="shared" si="0"/>
        <v>106.94785417628057</v>
      </c>
      <c r="E13" s="51"/>
    </row>
    <row r="14" spans="1:5" ht="21.75" customHeight="1">
      <c r="A14" s="59" t="s">
        <v>871</v>
      </c>
      <c r="B14" s="57">
        <v>39553</v>
      </c>
      <c r="C14" s="60">
        <v>40627</v>
      </c>
      <c r="D14" s="58">
        <f t="shared" si="0"/>
        <v>102.71534396885191</v>
      </c>
      <c r="E14" s="51"/>
    </row>
    <row r="15" spans="1:5" ht="21.75" customHeight="1">
      <c r="A15" s="59" t="s">
        <v>872</v>
      </c>
      <c r="B15" s="57">
        <v>77</v>
      </c>
      <c r="C15" s="60">
        <v>53</v>
      </c>
      <c r="D15" s="58">
        <f t="shared" si="0"/>
        <v>68.83116883116884</v>
      </c>
      <c r="E15" s="51"/>
    </row>
    <row r="16" spans="1:5" ht="21.75" customHeight="1">
      <c r="A16" s="59" t="s">
        <v>873</v>
      </c>
      <c r="B16" s="57">
        <v>14500</v>
      </c>
      <c r="C16" s="60">
        <v>16700</v>
      </c>
      <c r="D16" s="58">
        <f t="shared" si="0"/>
        <v>115.17241379310346</v>
      </c>
      <c r="E16" s="51"/>
    </row>
    <row r="17" spans="1:5" ht="21.75" customHeight="1">
      <c r="A17" s="61" t="s">
        <v>874</v>
      </c>
      <c r="B17" s="57">
        <v>45</v>
      </c>
      <c r="C17" s="60">
        <v>559</v>
      </c>
      <c r="D17" s="58">
        <f t="shared" si="0"/>
        <v>1242.2222222222222</v>
      </c>
      <c r="E17" s="51"/>
    </row>
    <row r="18" spans="1:5" ht="21.75" customHeight="1">
      <c r="A18" s="62" t="s">
        <v>876</v>
      </c>
      <c r="B18" s="63"/>
      <c r="C18" s="64"/>
      <c r="D18" s="65"/>
      <c r="E18" s="51"/>
    </row>
    <row r="19" spans="1:4" ht="36" customHeight="1">
      <c r="A19" s="50" t="s">
        <v>905</v>
      </c>
      <c r="B19" s="50"/>
      <c r="C19" s="50"/>
      <c r="D19" s="50"/>
    </row>
  </sheetData>
  <sheetProtection/>
  <mergeCells count="6">
    <mergeCell ref="A2:D2"/>
    <mergeCell ref="A19:D19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3" sqref="D13"/>
    </sheetView>
  </sheetViews>
  <sheetFormatPr defaultColWidth="9.00390625" defaultRowHeight="14.25"/>
  <cols>
    <col min="1" max="1" width="49.00390625" style="0" customWidth="1"/>
    <col min="2" max="3" width="11.75390625" style="0" customWidth="1"/>
    <col min="4" max="4" width="12.125" style="28" customWidth="1"/>
  </cols>
  <sheetData>
    <row r="1" spans="1:4" ht="14.25">
      <c r="A1" s="2" t="s">
        <v>906</v>
      </c>
      <c r="B1" s="2"/>
      <c r="C1" s="2"/>
      <c r="D1" s="3"/>
    </row>
    <row r="2" spans="1:4" s="27" customFormat="1" ht="24">
      <c r="A2" s="29" t="s">
        <v>907</v>
      </c>
      <c r="B2" s="29"/>
      <c r="C2" s="29"/>
      <c r="D2" s="29"/>
    </row>
    <row r="3" spans="1:4" ht="15" customHeight="1">
      <c r="A3" s="30"/>
      <c r="B3" s="30"/>
      <c r="C3" s="30"/>
      <c r="D3" s="31" t="s">
        <v>56</v>
      </c>
    </row>
    <row r="4" spans="1:4" ht="14.25" customHeight="1">
      <c r="A4" s="32" t="s">
        <v>880</v>
      </c>
      <c r="B4" s="33" t="s">
        <v>60</v>
      </c>
      <c r="C4" s="34" t="s">
        <v>61</v>
      </c>
      <c r="D4" s="35" t="s">
        <v>847</v>
      </c>
    </row>
    <row r="5" spans="1:4" ht="31.5" customHeight="1">
      <c r="A5" s="36"/>
      <c r="B5" s="37"/>
      <c r="C5" s="38"/>
      <c r="D5" s="39"/>
    </row>
    <row r="6" spans="1:4" ht="24" customHeight="1">
      <c r="A6" s="40" t="s">
        <v>884</v>
      </c>
      <c r="B6" s="41">
        <f>SUM(B7:B10)</f>
        <v>45299</v>
      </c>
      <c r="C6" s="41">
        <f>SUM(C7:C10)</f>
        <v>45717</v>
      </c>
      <c r="D6" s="42">
        <f>C6/B6*100</f>
        <v>100.9227576767699</v>
      </c>
    </row>
    <row r="7" spans="1:4" ht="24" customHeight="1">
      <c r="A7" s="43" t="s">
        <v>886</v>
      </c>
      <c r="B7" s="44">
        <v>45259</v>
      </c>
      <c r="C7" s="44">
        <v>45683</v>
      </c>
      <c r="D7" s="45">
        <f>C7/B7*100</f>
        <v>100.93683024370843</v>
      </c>
    </row>
    <row r="8" spans="1:4" ht="24" customHeight="1">
      <c r="A8" s="43" t="s">
        <v>888</v>
      </c>
      <c r="B8" s="44">
        <v>40</v>
      </c>
      <c r="C8" s="44">
        <v>34</v>
      </c>
      <c r="D8" s="45">
        <f>C8/B8*100</f>
        <v>85</v>
      </c>
    </row>
    <row r="9" spans="1:4" ht="24" customHeight="1">
      <c r="A9" s="43" t="s">
        <v>890</v>
      </c>
      <c r="B9" s="44"/>
      <c r="C9" s="44"/>
      <c r="D9" s="45"/>
    </row>
    <row r="10" spans="1:4" ht="24" customHeight="1">
      <c r="A10" s="43" t="s">
        <v>892</v>
      </c>
      <c r="B10" s="44"/>
      <c r="C10" s="44"/>
      <c r="D10" s="45"/>
    </row>
    <row r="11" spans="1:4" ht="24" customHeight="1">
      <c r="A11" s="40" t="s">
        <v>894</v>
      </c>
      <c r="B11" s="41">
        <f>SUM(B12:B15)</f>
        <v>56649</v>
      </c>
      <c r="C11" s="41">
        <f>SUM(C12:C15)</f>
        <v>57766</v>
      </c>
      <c r="D11" s="42">
        <f>C11/B11*100</f>
        <v>101.97179120549347</v>
      </c>
    </row>
    <row r="12" spans="1:4" ht="24" customHeight="1">
      <c r="A12" s="43" t="s">
        <v>886</v>
      </c>
      <c r="B12" s="44">
        <v>56534</v>
      </c>
      <c r="C12" s="46">
        <v>57620</v>
      </c>
      <c r="D12" s="45">
        <f>C12/B12*100</f>
        <v>101.92096791311423</v>
      </c>
    </row>
    <row r="13" spans="1:4" ht="24" customHeight="1">
      <c r="A13" s="43" t="s">
        <v>888</v>
      </c>
      <c r="B13" s="44">
        <v>115</v>
      </c>
      <c r="C13" s="46">
        <v>134</v>
      </c>
      <c r="D13" s="45">
        <f>C13/B13*100</f>
        <v>116.52173913043478</v>
      </c>
    </row>
    <row r="14" spans="1:4" ht="24" customHeight="1">
      <c r="A14" s="43" t="s">
        <v>890</v>
      </c>
      <c r="B14" s="44"/>
      <c r="C14" s="46"/>
      <c r="D14" s="45"/>
    </row>
    <row r="15" spans="1:4" ht="24" customHeight="1">
      <c r="A15" s="47" t="s">
        <v>892</v>
      </c>
      <c r="B15" s="48"/>
      <c r="C15" s="48">
        <v>12</v>
      </c>
      <c r="D15" s="49"/>
    </row>
    <row r="16" spans="1:4" ht="35.25" customHeight="1">
      <c r="A16" s="50" t="s">
        <v>908</v>
      </c>
      <c r="B16" s="50"/>
      <c r="C16" s="50"/>
      <c r="D16" s="50"/>
    </row>
  </sheetData>
  <sheetProtection/>
  <mergeCells count="6">
    <mergeCell ref="A2:D2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10" sqref="E10"/>
    </sheetView>
  </sheetViews>
  <sheetFormatPr defaultColWidth="8.75390625" defaultRowHeight="14.25"/>
  <cols>
    <col min="1" max="1" width="11.375" style="1" customWidth="1"/>
    <col min="2" max="2" width="34.25390625" style="1" customWidth="1"/>
    <col min="3" max="3" width="34.125" style="1" customWidth="1"/>
    <col min="4" max="4" width="15.75390625" style="1" customWidth="1"/>
    <col min="5" max="16384" width="8.75390625" style="1" customWidth="1"/>
  </cols>
  <sheetData>
    <row r="1" spans="1:4" ht="21" customHeight="1">
      <c r="A1" s="2" t="s">
        <v>909</v>
      </c>
      <c r="B1" s="2"/>
      <c r="C1" s="2"/>
      <c r="D1" s="3"/>
    </row>
    <row r="2" spans="1:3" ht="29.25" customHeight="1">
      <c r="A2" s="4" t="s">
        <v>910</v>
      </c>
      <c r="B2" s="4"/>
      <c r="C2" s="4"/>
    </row>
    <row r="3" ht="25.5" customHeight="1">
      <c r="C3" s="5" t="s">
        <v>56</v>
      </c>
    </row>
    <row r="4" spans="1:3" ht="27.75" customHeight="1">
      <c r="A4" s="6" t="s">
        <v>911</v>
      </c>
      <c r="B4" s="7"/>
      <c r="C4" s="8" t="s">
        <v>912</v>
      </c>
    </row>
    <row r="5" spans="1:3" ht="27.75" customHeight="1">
      <c r="A5" s="9" t="s">
        <v>913</v>
      </c>
      <c r="B5" s="10"/>
      <c r="C5" s="11">
        <v>893373.51</v>
      </c>
    </row>
    <row r="6" spans="1:3" ht="27.75" customHeight="1">
      <c r="A6" s="12" t="s">
        <v>914</v>
      </c>
      <c r="B6" s="10"/>
      <c r="C6" s="11">
        <v>126132</v>
      </c>
    </row>
    <row r="7" spans="1:3" ht="27.75" customHeight="1">
      <c r="A7" s="12" t="s">
        <v>915</v>
      </c>
      <c r="B7" s="10"/>
      <c r="C7" s="11">
        <v>114698.77</v>
      </c>
    </row>
    <row r="8" spans="1:3" ht="27.75" customHeight="1">
      <c r="A8" s="12" t="s">
        <v>916</v>
      </c>
      <c r="B8" s="10"/>
      <c r="C8" s="11">
        <v>904806.736662</v>
      </c>
    </row>
    <row r="9" spans="1:3" ht="27.75" customHeight="1">
      <c r="A9" s="13" t="s">
        <v>917</v>
      </c>
      <c r="B9" s="14"/>
      <c r="C9" s="15" t="s">
        <v>912</v>
      </c>
    </row>
    <row r="10" spans="1:3" ht="27.75" customHeight="1">
      <c r="A10" s="9" t="s">
        <v>918</v>
      </c>
      <c r="B10" s="10"/>
      <c r="C10" s="11">
        <v>942531</v>
      </c>
    </row>
    <row r="11" spans="1:3" ht="27.75" customHeight="1">
      <c r="A11" s="12" t="s">
        <v>919</v>
      </c>
      <c r="B11" s="10"/>
      <c r="C11" s="11">
        <v>19977</v>
      </c>
    </row>
    <row r="12" spans="1:3" ht="27.75" customHeight="1">
      <c r="A12" s="21" t="s">
        <v>920</v>
      </c>
      <c r="B12" s="22"/>
      <c r="C12" s="26">
        <v>962508</v>
      </c>
    </row>
  </sheetData>
  <sheetProtection/>
  <mergeCells count="10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IV16384"/>
    </sheetView>
  </sheetViews>
  <sheetFormatPr defaultColWidth="8.75390625" defaultRowHeight="14.25"/>
  <cols>
    <col min="1" max="1" width="11.375" style="1" customWidth="1"/>
    <col min="2" max="2" width="34.25390625" style="1" customWidth="1"/>
    <col min="3" max="3" width="34.125" style="1" customWidth="1"/>
    <col min="4" max="4" width="15.75390625" style="1" customWidth="1"/>
    <col min="5" max="16384" width="8.75390625" style="1" customWidth="1"/>
  </cols>
  <sheetData>
    <row r="1" spans="1:4" ht="21" customHeight="1">
      <c r="A1" s="2" t="s">
        <v>921</v>
      </c>
      <c r="B1" s="2"/>
      <c r="C1" s="2"/>
      <c r="D1" s="3"/>
    </row>
    <row r="2" spans="1:3" ht="29.25" customHeight="1">
      <c r="A2" s="4" t="s">
        <v>922</v>
      </c>
      <c r="B2" s="4"/>
      <c r="C2" s="4"/>
    </row>
    <row r="3" ht="25.5" customHeight="1">
      <c r="C3" s="5" t="s">
        <v>56</v>
      </c>
    </row>
    <row r="4" spans="1:3" ht="27.75" customHeight="1">
      <c r="A4" s="6" t="s">
        <v>911</v>
      </c>
      <c r="B4" s="7"/>
      <c r="C4" s="8" t="s">
        <v>912</v>
      </c>
    </row>
    <row r="5" spans="1:3" ht="27.75" customHeight="1">
      <c r="A5" s="9" t="s">
        <v>913</v>
      </c>
      <c r="B5" s="10"/>
      <c r="C5" s="11">
        <v>893373.51</v>
      </c>
    </row>
    <row r="6" spans="1:3" ht="27.75" customHeight="1">
      <c r="A6" s="12" t="s">
        <v>914</v>
      </c>
      <c r="B6" s="10"/>
      <c r="C6" s="11">
        <v>126132</v>
      </c>
    </row>
    <row r="7" spans="1:3" ht="27.75" customHeight="1">
      <c r="A7" s="12" t="s">
        <v>915</v>
      </c>
      <c r="B7" s="10"/>
      <c r="C7" s="11">
        <v>114698.77</v>
      </c>
    </row>
    <row r="8" spans="1:3" ht="27.75" customHeight="1">
      <c r="A8" s="12" t="s">
        <v>923</v>
      </c>
      <c r="B8" s="10"/>
      <c r="C8" s="11">
        <v>904806.736662</v>
      </c>
    </row>
    <row r="9" spans="1:3" ht="27.75" customHeight="1">
      <c r="A9" s="13" t="s">
        <v>917</v>
      </c>
      <c r="B9" s="14"/>
      <c r="C9" s="15" t="s">
        <v>912</v>
      </c>
    </row>
    <row r="10" spans="1:3" ht="27.75" customHeight="1">
      <c r="A10" s="9" t="s">
        <v>918</v>
      </c>
      <c r="B10" s="10"/>
      <c r="C10" s="11">
        <v>942531</v>
      </c>
    </row>
    <row r="11" spans="1:3" ht="27.75" customHeight="1">
      <c r="A11" s="12" t="s">
        <v>919</v>
      </c>
      <c r="B11" s="10"/>
      <c r="C11" s="11">
        <v>19977</v>
      </c>
    </row>
    <row r="12" spans="1:3" ht="27.75" customHeight="1">
      <c r="A12" s="21" t="s">
        <v>920</v>
      </c>
      <c r="B12" s="22"/>
      <c r="C12" s="11">
        <v>962508</v>
      </c>
    </row>
    <row r="13" spans="1:3" ht="52.5" customHeight="1">
      <c r="A13" s="24" t="s">
        <v>924</v>
      </c>
      <c r="B13" s="24"/>
      <c r="C13" s="24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IV16384"/>
    </sheetView>
  </sheetViews>
  <sheetFormatPr defaultColWidth="8.75390625" defaultRowHeight="14.25"/>
  <cols>
    <col min="1" max="1" width="11.375" style="1" customWidth="1"/>
    <col min="2" max="2" width="34.25390625" style="1" customWidth="1"/>
    <col min="3" max="3" width="34.125" style="1" customWidth="1"/>
    <col min="4" max="16384" width="8.75390625" style="1" customWidth="1"/>
  </cols>
  <sheetData>
    <row r="1" spans="1:4" ht="21" customHeight="1">
      <c r="A1" s="2" t="s">
        <v>925</v>
      </c>
      <c r="B1" s="2"/>
      <c r="C1" s="2"/>
      <c r="D1" s="3"/>
    </row>
    <row r="2" spans="1:3" ht="29.25" customHeight="1">
      <c r="A2" s="4" t="s">
        <v>926</v>
      </c>
      <c r="B2" s="4"/>
      <c r="C2" s="4"/>
    </row>
    <row r="3" ht="25.5" customHeight="1">
      <c r="C3" s="5" t="s">
        <v>56</v>
      </c>
    </row>
    <row r="4" spans="1:3" ht="29.25" customHeight="1">
      <c r="A4" s="6" t="s">
        <v>911</v>
      </c>
      <c r="B4" s="7"/>
      <c r="C4" s="8" t="s">
        <v>912</v>
      </c>
    </row>
    <row r="5" spans="1:3" ht="29.25" customHeight="1">
      <c r="A5" s="9" t="s">
        <v>927</v>
      </c>
      <c r="B5" s="10"/>
      <c r="C5" s="11">
        <v>1075432</v>
      </c>
    </row>
    <row r="6" spans="1:3" ht="29.25" customHeight="1">
      <c r="A6" s="12" t="s">
        <v>928</v>
      </c>
      <c r="B6" s="10"/>
      <c r="C6" s="11">
        <v>242178</v>
      </c>
    </row>
    <row r="7" spans="1:3" ht="29.25" customHeight="1">
      <c r="A7" s="12" t="s">
        <v>929</v>
      </c>
      <c r="B7" s="10"/>
      <c r="C7" s="11">
        <v>92352</v>
      </c>
    </row>
    <row r="8" spans="1:3" ht="29.25" customHeight="1">
      <c r="A8" s="12" t="s">
        <v>930</v>
      </c>
      <c r="B8" s="10"/>
      <c r="C8" s="11">
        <v>1225258</v>
      </c>
    </row>
    <row r="9" spans="1:3" ht="29.25" customHeight="1">
      <c r="A9" s="13" t="s">
        <v>917</v>
      </c>
      <c r="B9" s="14"/>
      <c r="C9" s="15" t="s">
        <v>912</v>
      </c>
    </row>
    <row r="10" spans="1:3" ht="29.25" customHeight="1">
      <c r="A10" s="9" t="s">
        <v>931</v>
      </c>
      <c r="B10" s="10"/>
      <c r="C10" s="16">
        <v>1154133</v>
      </c>
    </row>
    <row r="11" spans="1:4" ht="29.25" customHeight="1">
      <c r="A11" s="12" t="s">
        <v>932</v>
      </c>
      <c r="B11" s="10"/>
      <c r="C11" s="16">
        <v>135288</v>
      </c>
      <c r="D11" s="17"/>
    </row>
    <row r="12" spans="1:4" ht="29.25" customHeight="1">
      <c r="A12" s="18" t="s">
        <v>933</v>
      </c>
      <c r="B12" s="19"/>
      <c r="C12" s="20">
        <v>10162</v>
      </c>
      <c r="D12" s="17"/>
    </row>
    <row r="13" spans="1:4" ht="29.25" customHeight="1">
      <c r="A13" s="21" t="s">
        <v>934</v>
      </c>
      <c r="B13" s="22"/>
      <c r="C13" s="23">
        <v>1279259</v>
      </c>
      <c r="D13" s="17"/>
    </row>
    <row r="14" spans="3:4" ht="14.25">
      <c r="C14" s="25"/>
      <c r="D14" s="17"/>
    </row>
  </sheetData>
  <sheetProtection/>
  <mergeCells count="10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3:B1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G10" sqref="G10"/>
    </sheetView>
  </sheetViews>
  <sheetFormatPr defaultColWidth="8.75390625" defaultRowHeight="14.25"/>
  <cols>
    <col min="1" max="1" width="11.375" style="1" customWidth="1"/>
    <col min="2" max="2" width="34.25390625" style="1" customWidth="1"/>
    <col min="3" max="3" width="34.125" style="1" customWidth="1"/>
    <col min="4" max="16384" width="8.75390625" style="1" customWidth="1"/>
  </cols>
  <sheetData>
    <row r="1" spans="1:4" ht="21" customHeight="1">
      <c r="A1" s="2" t="s">
        <v>935</v>
      </c>
      <c r="B1" s="2"/>
      <c r="C1" s="2"/>
      <c r="D1" s="3"/>
    </row>
    <row r="2" spans="1:3" ht="29.25" customHeight="1">
      <c r="A2" s="4" t="s">
        <v>936</v>
      </c>
      <c r="B2" s="4"/>
      <c r="C2" s="4"/>
    </row>
    <row r="3" ht="25.5" customHeight="1">
      <c r="C3" s="5" t="s">
        <v>56</v>
      </c>
    </row>
    <row r="4" spans="1:3" ht="29.25" customHeight="1">
      <c r="A4" s="6" t="s">
        <v>911</v>
      </c>
      <c r="B4" s="7"/>
      <c r="C4" s="8" t="s">
        <v>912</v>
      </c>
    </row>
    <row r="5" spans="1:3" ht="29.25" customHeight="1">
      <c r="A5" s="9" t="s">
        <v>937</v>
      </c>
      <c r="B5" s="10"/>
      <c r="C5" s="11">
        <v>1075432</v>
      </c>
    </row>
    <row r="6" spans="1:3" ht="29.25" customHeight="1">
      <c r="A6" s="12" t="s">
        <v>938</v>
      </c>
      <c r="B6" s="10"/>
      <c r="C6" s="11">
        <v>242178</v>
      </c>
    </row>
    <row r="7" spans="1:3" ht="29.25" customHeight="1">
      <c r="A7" s="12" t="s">
        <v>939</v>
      </c>
      <c r="B7" s="10"/>
      <c r="C7" s="11">
        <v>92352</v>
      </c>
    </row>
    <row r="8" spans="1:3" ht="29.25" customHeight="1">
      <c r="A8" s="12" t="s">
        <v>940</v>
      </c>
      <c r="B8" s="10"/>
      <c r="C8" s="11">
        <v>1225258</v>
      </c>
    </row>
    <row r="9" spans="1:3" ht="29.25" customHeight="1">
      <c r="A9" s="13" t="s">
        <v>917</v>
      </c>
      <c r="B9" s="14"/>
      <c r="C9" s="15" t="s">
        <v>912</v>
      </c>
    </row>
    <row r="10" spans="1:3" ht="29.25" customHeight="1">
      <c r="A10" s="9" t="s">
        <v>931</v>
      </c>
      <c r="B10" s="10"/>
      <c r="C10" s="16">
        <v>1154133</v>
      </c>
    </row>
    <row r="11" spans="1:4" ht="29.25" customHeight="1">
      <c r="A11" s="12" t="s">
        <v>932</v>
      </c>
      <c r="B11" s="10"/>
      <c r="C11" s="16">
        <v>135288</v>
      </c>
      <c r="D11" s="17"/>
    </row>
    <row r="12" spans="1:4" ht="29.25" customHeight="1">
      <c r="A12" s="18" t="s">
        <v>933</v>
      </c>
      <c r="B12" s="19"/>
      <c r="C12" s="20">
        <v>10162</v>
      </c>
      <c r="D12" s="17"/>
    </row>
    <row r="13" spans="1:4" ht="29.25" customHeight="1">
      <c r="A13" s="21" t="s">
        <v>934</v>
      </c>
      <c r="B13" s="22"/>
      <c r="C13" s="23">
        <v>1279259</v>
      </c>
      <c r="D13" s="17"/>
    </row>
    <row r="14" spans="1:4" ht="36.75" customHeight="1">
      <c r="A14" s="24" t="s">
        <v>941</v>
      </c>
      <c r="B14" s="24"/>
      <c r="C14" s="24"/>
      <c r="D14" s="17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3:B13"/>
    <mergeCell ref="A14:C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pane xSplit="1" ySplit="6" topLeftCell="B22" activePane="bottomRight" state="frozen"/>
      <selection pane="bottomRight" activeCell="A3" sqref="A3"/>
    </sheetView>
  </sheetViews>
  <sheetFormatPr defaultColWidth="9.00390625" defaultRowHeight="14.25"/>
  <cols>
    <col min="1" max="1" width="28.25390625" style="408" customWidth="1"/>
    <col min="2" max="2" width="9.125" style="409" customWidth="1"/>
    <col min="3" max="3" width="9.875" style="409" bestFit="1" customWidth="1"/>
    <col min="4" max="4" width="8.75390625" style="409" customWidth="1"/>
    <col min="5" max="5" width="7.75390625" style="410" customWidth="1"/>
    <col min="6" max="6" width="8.75390625" style="409" customWidth="1"/>
    <col min="7" max="7" width="7.875" style="408" customWidth="1"/>
    <col min="8" max="8" width="14.50390625" style="302" customWidth="1"/>
    <col min="9" max="16384" width="9.00390625" style="408" customWidth="1"/>
  </cols>
  <sheetData>
    <row r="1" ht="15.75" customHeight="1">
      <c r="A1" s="408" t="s">
        <v>109</v>
      </c>
    </row>
    <row r="2" spans="1:8" ht="25.5" customHeight="1">
      <c r="A2" s="411" t="s">
        <v>110</v>
      </c>
      <c r="B2" s="411"/>
      <c r="C2" s="411"/>
      <c r="D2" s="411"/>
      <c r="E2" s="411"/>
      <c r="F2" s="411"/>
      <c r="G2" s="411"/>
      <c r="H2" s="411"/>
    </row>
    <row r="3" spans="1:8" ht="27.75" customHeight="1">
      <c r="A3" s="412"/>
      <c r="B3" s="413"/>
      <c r="C3" s="414"/>
      <c r="D3" s="552"/>
      <c r="E3" s="553"/>
      <c r="F3" s="553"/>
      <c r="G3" s="553"/>
      <c r="H3" s="552" t="s">
        <v>56</v>
      </c>
    </row>
    <row r="4" spans="1:8" ht="22.5" customHeight="1">
      <c r="A4" s="554" t="s">
        <v>111</v>
      </c>
      <c r="B4" s="555" t="s">
        <v>112</v>
      </c>
      <c r="C4" s="555"/>
      <c r="D4" s="555" t="s">
        <v>113</v>
      </c>
      <c r="E4" s="555"/>
      <c r="F4" s="555"/>
      <c r="G4" s="555"/>
      <c r="H4" s="556" t="s">
        <v>114</v>
      </c>
    </row>
    <row r="5" spans="1:8" ht="20.25" customHeight="1">
      <c r="A5" s="557"/>
      <c r="B5" s="558" t="s">
        <v>115</v>
      </c>
      <c r="C5" s="559" t="s">
        <v>116</v>
      </c>
      <c r="D5" s="559" t="s">
        <v>115</v>
      </c>
      <c r="E5" s="559"/>
      <c r="F5" s="560" t="s">
        <v>117</v>
      </c>
      <c r="G5" s="560"/>
      <c r="H5" s="561"/>
    </row>
    <row r="6" spans="1:8" ht="25.5" customHeight="1">
      <c r="A6" s="557"/>
      <c r="B6" s="558"/>
      <c r="C6" s="559"/>
      <c r="D6" s="559" t="s">
        <v>118</v>
      </c>
      <c r="E6" s="560" t="s">
        <v>64</v>
      </c>
      <c r="F6" s="559" t="s">
        <v>118</v>
      </c>
      <c r="G6" s="560" t="s">
        <v>64</v>
      </c>
      <c r="H6" s="561"/>
    </row>
    <row r="7" spans="1:8" s="405" customFormat="1" ht="19.5" customHeight="1">
      <c r="A7" s="562" t="s">
        <v>119</v>
      </c>
      <c r="B7" s="313">
        <f>'[1]2支出'!B7</f>
        <v>56553</v>
      </c>
      <c r="C7" s="313">
        <f>'[1]2支出'!C7</f>
        <v>55052</v>
      </c>
      <c r="D7" s="313">
        <f>'[1]2支出'!D7</f>
        <v>64506</v>
      </c>
      <c r="E7" s="315">
        <f>'[1]2支出'!E7</f>
        <v>14.06291443424752</v>
      </c>
      <c r="F7" s="313">
        <f>'[1]2支出'!F7</f>
        <v>63369</v>
      </c>
      <c r="G7" s="315">
        <f>'[1]2支出'!G7</f>
        <v>15.107534694470681</v>
      </c>
      <c r="H7" s="563" t="str">
        <f>'[1]2支出'!H7</f>
        <v>主要是规范津补贴。</v>
      </c>
    </row>
    <row r="8" spans="1:8" ht="19.5" customHeight="1">
      <c r="A8" s="562" t="s">
        <v>120</v>
      </c>
      <c r="B8" s="313">
        <f>'[1]2支出'!B119</f>
        <v>752</v>
      </c>
      <c r="C8" s="313">
        <f>'[1]2支出'!C119</f>
        <v>610</v>
      </c>
      <c r="D8" s="313">
        <f>'[1]2支出'!D119</f>
        <v>1008</v>
      </c>
      <c r="E8" s="315">
        <f>'[1]2支出'!E119</f>
        <v>34.04255319148937</v>
      </c>
      <c r="F8" s="313">
        <f>'[1]2支出'!F119</f>
        <v>639</v>
      </c>
      <c r="G8" s="315">
        <f>'[1]2支出'!G119</f>
        <v>4.754098360655745</v>
      </c>
      <c r="H8" s="563">
        <f>'[1]2支出'!H119</f>
        <v>0</v>
      </c>
    </row>
    <row r="9" spans="1:8" ht="19.5" customHeight="1">
      <c r="A9" s="562" t="s">
        <v>121</v>
      </c>
      <c r="B9" s="313">
        <f>'[1]2支出'!B128</f>
        <v>52521</v>
      </c>
      <c r="C9" s="313">
        <f>'[1]2支出'!C128</f>
        <v>46050</v>
      </c>
      <c r="D9" s="313">
        <f>'[1]2支出'!D128</f>
        <v>56090</v>
      </c>
      <c r="E9" s="315">
        <f>'[1]2支出'!E128</f>
        <v>6.795377087260324</v>
      </c>
      <c r="F9" s="313">
        <f>'[1]2支出'!F128</f>
        <v>51818</v>
      </c>
      <c r="G9" s="315">
        <f>'[1]2支出'!G128</f>
        <v>12.525515743756777</v>
      </c>
      <c r="H9" s="563">
        <f>'[1]2支出'!H128</f>
        <v>0</v>
      </c>
    </row>
    <row r="10" spans="1:8" ht="19.5" customHeight="1">
      <c r="A10" s="562" t="s">
        <v>122</v>
      </c>
      <c r="B10" s="313">
        <f>'[1]2支出'!B159</f>
        <v>230182</v>
      </c>
      <c r="C10" s="313">
        <f>'[1]2支出'!C159</f>
        <v>208502</v>
      </c>
      <c r="D10" s="313">
        <f>'[1]2支出'!D159</f>
        <v>283662</v>
      </c>
      <c r="E10" s="315">
        <f>'[1]2支出'!E159</f>
        <v>23.23378891485868</v>
      </c>
      <c r="F10" s="313">
        <f>'[1]2支出'!F159</f>
        <v>256015</v>
      </c>
      <c r="G10" s="315">
        <f>'[1]2支出'!G159</f>
        <v>22.787791004402848</v>
      </c>
      <c r="H10" s="563" t="str">
        <f>'[1]2支出'!H159</f>
        <v>主要是规范津补贴。</v>
      </c>
    </row>
    <row r="11" spans="1:8" ht="42" customHeight="1">
      <c r="A11" s="562" t="s">
        <v>123</v>
      </c>
      <c r="B11" s="313">
        <f>'[1]2支出'!B185</f>
        <v>23287</v>
      </c>
      <c r="C11" s="313">
        <f>'[1]2支出'!C185</f>
        <v>18914</v>
      </c>
      <c r="D11" s="313">
        <f>'[1]2支出'!D185</f>
        <v>21139</v>
      </c>
      <c r="E11" s="315">
        <f>'[1]2支出'!E185</f>
        <v>-9.224030574998931</v>
      </c>
      <c r="F11" s="313">
        <f>'[1]2支出'!F185</f>
        <v>18890</v>
      </c>
      <c r="G11" s="315">
        <f>'[1]2支出'!G185</f>
        <v>-0.12689013429205698</v>
      </c>
      <c r="H11" s="563" t="str">
        <f>'[1]2支出'!H185</f>
        <v>主要是知识产权补助及上级企业研发经费补助有所减少。</v>
      </c>
    </row>
    <row r="12" spans="1:8" s="406" customFormat="1" ht="19.5" customHeight="1">
      <c r="A12" s="562" t="s">
        <v>124</v>
      </c>
      <c r="B12" s="313">
        <f>'[1]2支出'!B202</f>
        <v>7235</v>
      </c>
      <c r="C12" s="313">
        <f>'[1]2支出'!C202</f>
        <v>6198</v>
      </c>
      <c r="D12" s="313">
        <f>'[1]2支出'!D202</f>
        <v>9374</v>
      </c>
      <c r="E12" s="315">
        <f>'[1]2支出'!E202</f>
        <v>29.564616447823088</v>
      </c>
      <c r="F12" s="313">
        <f>'[1]2支出'!F202</f>
        <v>7128</v>
      </c>
      <c r="G12" s="315">
        <f>'[1]2支出'!G202</f>
        <v>15.004840271055176</v>
      </c>
      <c r="H12" s="563">
        <f>'[1]2支出'!H202</f>
        <v>0</v>
      </c>
    </row>
    <row r="13" spans="1:8" ht="24.75" customHeight="1">
      <c r="A13" s="562" t="s">
        <v>125</v>
      </c>
      <c r="B13" s="313">
        <f>'[1]2支出'!B235</f>
        <v>134071</v>
      </c>
      <c r="C13" s="313">
        <f>'[1]2支出'!C235</f>
        <v>83292</v>
      </c>
      <c r="D13" s="313">
        <f>'[1]2支出'!D235</f>
        <v>166053</v>
      </c>
      <c r="E13" s="315">
        <f>'[1]2支出'!E235</f>
        <v>23.854524841315428</v>
      </c>
      <c r="F13" s="313">
        <f>'[1]2支出'!F235</f>
        <v>116670</v>
      </c>
      <c r="G13" s="315">
        <f>'[1]2支出'!G235</f>
        <v>40.073476444316384</v>
      </c>
      <c r="H13" s="563" t="str">
        <f>'[1]2支出'!H235</f>
        <v>主要是2022年发放退休人员生活补贴。</v>
      </c>
    </row>
    <row r="14" spans="1:8" ht="24.75" customHeight="1">
      <c r="A14" s="562" t="s">
        <v>126</v>
      </c>
      <c r="B14" s="313">
        <f>'[1]2支出'!B315</f>
        <v>95313</v>
      </c>
      <c r="C14" s="313">
        <f>'[1]2支出'!C315</f>
        <v>80766</v>
      </c>
      <c r="D14" s="313">
        <f>'[1]2支出'!D315</f>
        <v>107409</v>
      </c>
      <c r="E14" s="315">
        <f>'[1]2支出'!E315</f>
        <v>12.690818671115167</v>
      </c>
      <c r="F14" s="313">
        <f>'[1]2支出'!F315</f>
        <v>85117</v>
      </c>
      <c r="G14" s="315">
        <f>'[1]2支出'!G315</f>
        <v>5.387167867667086</v>
      </c>
      <c r="H14" s="563"/>
    </row>
    <row r="15" spans="1:8" s="405" customFormat="1" ht="57.75" customHeight="1">
      <c r="A15" s="562" t="s">
        <v>127</v>
      </c>
      <c r="B15" s="313">
        <f>'[1]2支出'!B360</f>
        <v>9053</v>
      </c>
      <c r="C15" s="313">
        <f>'[1]2支出'!C360</f>
        <v>1770</v>
      </c>
      <c r="D15" s="313">
        <f>'[1]2支出'!D360</f>
        <v>2862</v>
      </c>
      <c r="E15" s="315">
        <f>'[1]2支出'!E360</f>
        <v>-68.38617033027725</v>
      </c>
      <c r="F15" s="313">
        <f>'[1]2支出'!F360</f>
        <v>1565</v>
      </c>
      <c r="G15" s="315">
        <f>'[1]2支出'!G360</f>
        <v>-11.581920903954801</v>
      </c>
      <c r="H15" s="563" t="str">
        <f>'[1]2支出'!H360</f>
        <v>主要是省级“以奖促治”、水环境综合治理、农村生活污水、循环经济等补助减少4300万元。</v>
      </c>
    </row>
    <row r="16" spans="1:8" ht="63" customHeight="1">
      <c r="A16" s="562" t="s">
        <v>128</v>
      </c>
      <c r="B16" s="313">
        <f>'[1]2支出'!B383</f>
        <v>22280</v>
      </c>
      <c r="C16" s="313">
        <f>'[1]2支出'!C383</f>
        <v>19994</v>
      </c>
      <c r="D16" s="313">
        <f>'[1]2支出'!D383</f>
        <v>29592</v>
      </c>
      <c r="E16" s="315">
        <f>'[1]2支出'!E383</f>
        <v>32.81867145421904</v>
      </c>
      <c r="F16" s="313">
        <f>'[1]2支出'!F383</f>
        <v>25687</v>
      </c>
      <c r="G16" s="315">
        <f>'[1]2支出'!G383</f>
        <v>28.473542062618783</v>
      </c>
      <c r="H16" s="563" t="str">
        <f>'[1]2支出'!H383</f>
        <v>主要是增加乡镇财政体制补助、小城镇综合改革试点镇体制补助资金及规范津补贴。</v>
      </c>
    </row>
    <row r="17" spans="1:8" ht="31.5" customHeight="1">
      <c r="A17" s="562" t="s">
        <v>129</v>
      </c>
      <c r="B17" s="313">
        <f>'[1]2支出'!B397</f>
        <v>87427</v>
      </c>
      <c r="C17" s="313">
        <f>'[1]2支出'!C397</f>
        <v>51672</v>
      </c>
      <c r="D17" s="313">
        <f>'[1]2支出'!D397</f>
        <v>76871</v>
      </c>
      <c r="E17" s="315">
        <f>'[1]2支出'!E397</f>
        <v>-12.074073226806359</v>
      </c>
      <c r="F17" s="313">
        <f>'[1]2支出'!F397</f>
        <v>42573</v>
      </c>
      <c r="G17" s="315">
        <f>'[1]2支出'!G397</f>
        <v>-17.609150023223407</v>
      </c>
      <c r="H17" s="563" t="str">
        <f>'[1]2支出'!H397</f>
        <v>部分项目及人员支出改列渠道。</v>
      </c>
    </row>
    <row r="18" spans="1:8" ht="39" customHeight="1">
      <c r="A18" s="562" t="s">
        <v>130</v>
      </c>
      <c r="B18" s="313">
        <f>'[1]2支出'!B463</f>
        <v>39452</v>
      </c>
      <c r="C18" s="313">
        <f>'[1]2支出'!C463</f>
        <v>29095</v>
      </c>
      <c r="D18" s="313">
        <f>'[1]2支出'!D463</f>
        <v>29724</v>
      </c>
      <c r="E18" s="315">
        <f>'[1]2支出'!E463</f>
        <v>-24.657812024738924</v>
      </c>
      <c r="F18" s="313">
        <f>'[1]2支出'!F463</f>
        <v>18943</v>
      </c>
      <c r="G18" s="315">
        <f>'[1]2支出'!G463</f>
        <v>-34.892593229077164</v>
      </c>
      <c r="H18" s="563" t="str">
        <f>'[1]2支出'!H463</f>
        <v>主要是较2021年新增一般债券支出减少11350万元。</v>
      </c>
    </row>
    <row r="19" spans="1:8" ht="39.75" customHeight="1">
      <c r="A19" s="562" t="s">
        <v>131</v>
      </c>
      <c r="B19" s="313">
        <f>'[1]2支出'!B477</f>
        <v>107510</v>
      </c>
      <c r="C19" s="313">
        <f>'[1]2支出'!C477</f>
        <v>103727</v>
      </c>
      <c r="D19" s="313">
        <f>'[1]2支出'!D477</f>
        <v>48970</v>
      </c>
      <c r="E19" s="315">
        <f>'[1]2支出'!E477</f>
        <v>-54.45074876755651</v>
      </c>
      <c r="F19" s="313">
        <f>'[1]2支出'!F477</f>
        <v>41001</v>
      </c>
      <c r="G19" s="315">
        <f>'[1]2支出'!G477</f>
        <v>-60.47220106626048</v>
      </c>
      <c r="H19" s="564" t="str">
        <f>'[1]2支出'!H477</f>
        <v>主要是本级中小企业产业发展专项较2021年减少56200万元。</v>
      </c>
    </row>
    <row r="20" spans="1:8" s="406" customFormat="1" ht="48" customHeight="1">
      <c r="A20" s="562" t="s">
        <v>132</v>
      </c>
      <c r="B20" s="313">
        <f>'[1]2支出'!B484</f>
        <v>5597</v>
      </c>
      <c r="C20" s="313">
        <f>'[1]2支出'!C484</f>
        <v>2464</v>
      </c>
      <c r="D20" s="313">
        <f>'[1]2支出'!D484</f>
        <v>7819</v>
      </c>
      <c r="E20" s="315">
        <f>'[1]2支出'!E484</f>
        <v>39.69983919957121</v>
      </c>
      <c r="F20" s="313">
        <f>'[1]2支出'!F484</f>
        <v>2314</v>
      </c>
      <c r="G20" s="315">
        <f>'[1]2支出'!G484</f>
        <v>-6.087662337662336</v>
      </c>
      <c r="H20" s="564">
        <f>'[1]2支出'!H484</f>
        <v>0</v>
      </c>
    </row>
    <row r="21" spans="1:8" ht="19.5" customHeight="1">
      <c r="A21" s="565" t="s">
        <v>133</v>
      </c>
      <c r="B21" s="313">
        <f>'[1]2支出'!B495</f>
        <v>1236</v>
      </c>
      <c r="C21" s="313">
        <f>'[1]2支出'!C495</f>
        <v>88</v>
      </c>
      <c r="D21" s="313">
        <f>'[1]2支出'!D495</f>
        <v>380</v>
      </c>
      <c r="E21" s="315">
        <f>'[1]2支出'!E495</f>
        <v>-69.25566343042071</v>
      </c>
      <c r="F21" s="313">
        <f>'[1]2支出'!F495</f>
        <v>149</v>
      </c>
      <c r="G21" s="315">
        <f>'[1]2支出'!G495</f>
        <v>0</v>
      </c>
      <c r="H21" s="564">
        <f>'[1]2支出'!H495</f>
        <v>0</v>
      </c>
    </row>
    <row r="22" spans="1:8" s="405" customFormat="1" ht="19.5" customHeight="1">
      <c r="A22" s="565" t="s">
        <v>134</v>
      </c>
      <c r="B22" s="313">
        <f>'[1]2支出'!B500</f>
        <v>7376</v>
      </c>
      <c r="C22" s="313">
        <f>'[1]2支出'!C500</f>
        <v>7058</v>
      </c>
      <c r="D22" s="313">
        <f>'[1]2支出'!D500</f>
        <v>7610</v>
      </c>
      <c r="E22" s="315">
        <f>'[1]2支出'!E500</f>
        <v>3.1724511930585786</v>
      </c>
      <c r="F22" s="313">
        <f>'[1]2支出'!F500</f>
        <v>7293</v>
      </c>
      <c r="G22" s="315">
        <f>'[1]2支出'!G500</f>
        <v>3.329555114763383</v>
      </c>
      <c r="H22" s="564">
        <f>'[1]2支出'!H500</f>
        <v>0</v>
      </c>
    </row>
    <row r="23" spans="1:8" s="406" customFormat="1" ht="19.5" customHeight="1">
      <c r="A23" s="565" t="s">
        <v>135</v>
      </c>
      <c r="B23" s="313">
        <f>'[1]2支出'!B518</f>
        <v>5379</v>
      </c>
      <c r="C23" s="313">
        <f>'[1]2支出'!C518</f>
        <v>153</v>
      </c>
      <c r="D23" s="313">
        <f>'[1]2支出'!D518</f>
        <v>10761</v>
      </c>
      <c r="E23" s="315">
        <f>'[1]2支出'!E518</f>
        <v>100.05577244841048</v>
      </c>
      <c r="F23" s="313">
        <f>'[1]2支出'!F518</f>
        <v>136</v>
      </c>
      <c r="G23" s="315">
        <f>'[1]2支出'!G518</f>
        <v>-11.111111111111116</v>
      </c>
      <c r="H23" s="564">
        <f>'[1]2支出'!H518</f>
        <v>0</v>
      </c>
    </row>
    <row r="24" spans="1:8" ht="48" customHeight="1">
      <c r="A24" s="565" t="s">
        <v>136</v>
      </c>
      <c r="B24" s="313">
        <f>'[1]2支出'!B525</f>
        <v>1179</v>
      </c>
      <c r="C24" s="313">
        <f>'[1]2支出'!C525</f>
        <v>1010</v>
      </c>
      <c r="D24" s="313">
        <f>'[1]2支出'!D525</f>
        <v>2099</v>
      </c>
      <c r="E24" s="315">
        <f>'[1]2支出'!E525</f>
        <v>78.03223070398644</v>
      </c>
      <c r="F24" s="313">
        <f>'[1]2支出'!F525</f>
        <v>1512</v>
      </c>
      <c r="G24" s="315">
        <f>'[1]2支出'!G525</f>
        <v>49.7029702970297</v>
      </c>
      <c r="H24" s="564" t="str">
        <f>'[1]2支出'!H525</f>
        <v>主要是本级粮食风险金较去年新增500万元。</v>
      </c>
    </row>
    <row r="25" spans="1:8" ht="25.5" customHeight="1">
      <c r="A25" s="565" t="s">
        <v>137</v>
      </c>
      <c r="B25" s="313">
        <f>'[1]2支出'!B533</f>
        <v>4281</v>
      </c>
      <c r="C25" s="313">
        <f>'[1]2支出'!C533</f>
        <v>4195</v>
      </c>
      <c r="D25" s="313">
        <f>'[1]2支出'!D533</f>
        <v>3660</v>
      </c>
      <c r="E25" s="315">
        <f>'[1]2支出'!E533</f>
        <v>-14.505956552207433</v>
      </c>
      <c r="F25" s="313">
        <f>'[1]2支出'!F533</f>
        <v>3413</v>
      </c>
      <c r="G25" s="315">
        <f>'[1]2支出'!G533</f>
        <v>-18.641239570917755</v>
      </c>
      <c r="H25" s="564" t="str">
        <f>'[1]2支出'!H533</f>
        <v>主要是部分专项减少及规范津补贴</v>
      </c>
    </row>
    <row r="26" spans="1:8" ht="24.75" customHeight="1">
      <c r="A26" s="566" t="s">
        <v>138</v>
      </c>
      <c r="B26" s="313">
        <f>'[1]2支出'!B555</f>
        <v>4772</v>
      </c>
      <c r="C26" s="313">
        <f>'[1]2支出'!C555</f>
        <v>4520</v>
      </c>
      <c r="D26" s="313">
        <f>'[1]2支出'!D555</f>
        <v>8181</v>
      </c>
      <c r="E26" s="315">
        <f>'[1]2支出'!E555</f>
        <v>71.43755238893546</v>
      </c>
      <c r="F26" s="313">
        <f>'[1]2支出'!F555</f>
        <v>7829</v>
      </c>
      <c r="G26" s="315">
        <f>'[1]2支出'!G555</f>
        <v>73.20796460176992</v>
      </c>
      <c r="H26" s="564" t="str">
        <f>'[1]2支出'!H555</f>
        <v>两江流域补偿金及保育教育费等支出。</v>
      </c>
    </row>
    <row r="27" spans="1:8" ht="19.5" customHeight="1">
      <c r="A27" s="565" t="s">
        <v>139</v>
      </c>
      <c r="B27" s="313">
        <f>'[1]2支出'!B558</f>
        <v>32208</v>
      </c>
      <c r="C27" s="313">
        <f>'[1]2支出'!C558</f>
        <v>32208</v>
      </c>
      <c r="D27" s="313">
        <f>'[1]2支出'!D558</f>
        <v>32193</v>
      </c>
      <c r="E27" s="315">
        <f>'[1]2支出'!E558</f>
        <v>-0.046572280178837556</v>
      </c>
      <c r="F27" s="313">
        <f>'[1]2支出'!F558</f>
        <v>30612</v>
      </c>
      <c r="G27" s="315">
        <f>'[1]2支出'!G558</f>
        <v>-4.9552906110283175</v>
      </c>
      <c r="H27" s="567"/>
    </row>
    <row r="28" spans="1:8" s="405" customFormat="1" ht="19.5" customHeight="1">
      <c r="A28" s="565" t="s">
        <v>140</v>
      </c>
      <c r="B28" s="313">
        <f>'[1]2支出'!B562</f>
        <v>106</v>
      </c>
      <c r="C28" s="313">
        <f>'[1]2支出'!C562</f>
        <v>106</v>
      </c>
      <c r="D28" s="313">
        <f>'[1]2支出'!D562</f>
        <v>142</v>
      </c>
      <c r="E28" s="315">
        <f>'[1]2支出'!E562</f>
        <v>33.96226415094339</v>
      </c>
      <c r="F28" s="313">
        <f>'[1]2支出'!F562</f>
        <v>142</v>
      </c>
      <c r="G28" s="315">
        <f>'[1]2支出'!G562</f>
        <v>33.96226415094339</v>
      </c>
      <c r="H28" s="567"/>
    </row>
    <row r="29" spans="1:8" ht="19.5" customHeight="1">
      <c r="A29" s="568" t="s">
        <v>141</v>
      </c>
      <c r="B29" s="569">
        <f>IF(SUM(B7:B28)='[1]2支出'!B564,SUM(B7:B28),0)</f>
        <v>927770</v>
      </c>
      <c r="C29" s="569">
        <f>IF(SUM(C7:C28)='[1]2支出'!C564,SUM(C7:C28),0)</f>
        <v>757444</v>
      </c>
      <c r="D29" s="569">
        <f>IF(SUM(D7:D28)='[1]2支出'!D564,'[1]2支出'!D564,0)</f>
        <v>970105</v>
      </c>
      <c r="E29" s="332">
        <f>(D29-B29)/B29*100</f>
        <v>4.563092145682658</v>
      </c>
      <c r="F29" s="569">
        <f>IF(SUM(F7:F28)='[1]2支出'!F564,'[1]2支出'!F564,0)</f>
        <v>782815</v>
      </c>
      <c r="G29" s="332">
        <f>(F29/C29-1)*100</f>
        <v>3.3495545545281225</v>
      </c>
      <c r="H29" s="570"/>
    </row>
    <row r="30" spans="1:8" s="405" customFormat="1" ht="18" customHeight="1">
      <c r="A30" s="571" t="s">
        <v>142</v>
      </c>
      <c r="B30" s="572">
        <v>100873</v>
      </c>
      <c r="C30" s="572"/>
      <c r="D30" s="572">
        <v>104583</v>
      </c>
      <c r="E30" s="332">
        <f aca="true" t="shared" si="0" ref="E30:E35">(D30-B30)/B30*100</f>
        <v>3.6778920028154216</v>
      </c>
      <c r="F30" s="573"/>
      <c r="G30" s="573"/>
      <c r="H30" s="574"/>
    </row>
    <row r="31" spans="1:8" s="406" customFormat="1" ht="18" customHeight="1">
      <c r="A31" s="571" t="s">
        <v>143</v>
      </c>
      <c r="B31" s="572">
        <v>106053</v>
      </c>
      <c r="C31" s="572"/>
      <c r="D31" s="572">
        <v>113965</v>
      </c>
      <c r="E31" s="332">
        <f t="shared" si="0"/>
        <v>7.460420733029712</v>
      </c>
      <c r="F31" s="573"/>
      <c r="G31" s="573"/>
      <c r="H31" s="574"/>
    </row>
    <row r="32" spans="1:8" ht="18" customHeight="1">
      <c r="A32" s="571" t="s">
        <v>144</v>
      </c>
      <c r="B32" s="572">
        <v>25625</v>
      </c>
      <c r="C32" s="572"/>
      <c r="D32" s="572">
        <v>103894</v>
      </c>
      <c r="E32" s="332">
        <f t="shared" si="0"/>
        <v>305.44</v>
      </c>
      <c r="F32" s="573"/>
      <c r="G32" s="573"/>
      <c r="H32" s="574"/>
    </row>
    <row r="33" spans="1:8" s="405" customFormat="1" ht="18" customHeight="1">
      <c r="A33" s="571" t="s">
        <v>145</v>
      </c>
      <c r="B33" s="572">
        <v>510</v>
      </c>
      <c r="C33" s="572"/>
      <c r="D33" s="572">
        <v>513</v>
      </c>
      <c r="E33" s="332">
        <f t="shared" si="0"/>
        <v>0.5882352941176471</v>
      </c>
      <c r="F33" s="573"/>
      <c r="G33" s="573"/>
      <c r="H33" s="574"/>
    </row>
    <row r="34" spans="1:8" s="406" customFormat="1" ht="18" customHeight="1">
      <c r="A34" s="571" t="s">
        <v>146</v>
      </c>
      <c r="B34" s="575"/>
      <c r="C34" s="572"/>
      <c r="D34" s="572"/>
      <c r="E34" s="332"/>
      <c r="F34" s="573"/>
      <c r="G34" s="573"/>
      <c r="H34" s="574"/>
    </row>
    <row r="35" spans="1:8" s="405" customFormat="1" ht="18" customHeight="1">
      <c r="A35" s="576" t="s">
        <v>147</v>
      </c>
      <c r="B35" s="577">
        <f>SUM(B29:B34)</f>
        <v>1160831</v>
      </c>
      <c r="C35" s="578"/>
      <c r="D35" s="577">
        <f>SUM(D29:D34)</f>
        <v>1293060</v>
      </c>
      <c r="E35" s="579">
        <f t="shared" si="0"/>
        <v>11.390891525122951</v>
      </c>
      <c r="F35" s="580"/>
      <c r="G35" s="581"/>
      <c r="H35" s="582"/>
    </row>
  </sheetData>
  <sheetProtection/>
  <mergeCells count="9">
    <mergeCell ref="A2:H2"/>
    <mergeCell ref="B4:C4"/>
    <mergeCell ref="D4:G4"/>
    <mergeCell ref="D5:E5"/>
    <mergeCell ref="F5:G5"/>
    <mergeCell ref="A4:A6"/>
    <mergeCell ref="B5:B6"/>
    <mergeCell ref="C5:C6"/>
    <mergeCell ref="H4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pane ySplit="5" topLeftCell="A27" activePane="bottomLeft" state="frozen"/>
      <selection pane="bottomLeft" activeCell="F56" sqref="F56"/>
    </sheetView>
  </sheetViews>
  <sheetFormatPr defaultColWidth="9.00390625" defaultRowHeight="14.25"/>
  <cols>
    <col min="1" max="1" width="33.375" style="586" customWidth="1"/>
    <col min="2" max="2" width="10.625" style="586" customWidth="1"/>
    <col min="3" max="3" width="10.625" style="585" customWidth="1"/>
    <col min="4" max="4" width="10.75390625" style="586" customWidth="1"/>
    <col min="5" max="5" width="10.25390625" style="586" hidden="1" customWidth="1"/>
    <col min="6" max="6" width="12.00390625" style="586" customWidth="1"/>
    <col min="7" max="7" width="9.375" style="586" customWidth="1"/>
    <col min="8" max="16384" width="9.00390625" style="586" customWidth="1"/>
  </cols>
  <sheetData>
    <row r="1" s="585" customFormat="1" ht="14.25">
      <c r="A1" s="587" t="s">
        <v>148</v>
      </c>
    </row>
    <row r="2" spans="1:7" ht="24">
      <c r="A2" s="588" t="s">
        <v>149</v>
      </c>
      <c r="B2" s="588"/>
      <c r="C2" s="588"/>
      <c r="D2" s="588"/>
      <c r="E2" s="588"/>
      <c r="F2" s="588"/>
      <c r="G2" s="588"/>
    </row>
    <row r="3" spans="1:7" ht="23.25" customHeight="1">
      <c r="A3" s="589"/>
      <c r="B3" s="589"/>
      <c r="C3" s="112" t="s">
        <v>56</v>
      </c>
      <c r="D3" s="590"/>
      <c r="E3" s="590"/>
      <c r="F3" s="590"/>
      <c r="G3" s="590"/>
    </row>
    <row r="4" spans="1:7" ht="23.25" customHeight="1">
      <c r="A4" s="591" t="s">
        <v>57</v>
      </c>
      <c r="B4" s="592" t="s">
        <v>58</v>
      </c>
      <c r="C4" s="593" t="s">
        <v>59</v>
      </c>
      <c r="D4" s="594"/>
      <c r="E4" s="594"/>
      <c r="F4" s="594"/>
      <c r="G4" s="595"/>
    </row>
    <row r="5" spans="1:9" ht="36" customHeight="1">
      <c r="A5" s="596"/>
      <c r="B5" s="597"/>
      <c r="C5" s="598" t="s">
        <v>60</v>
      </c>
      <c r="D5" s="599" t="s">
        <v>61</v>
      </c>
      <c r="E5" s="599" t="s">
        <v>62</v>
      </c>
      <c r="F5" s="599" t="s">
        <v>63</v>
      </c>
      <c r="G5" s="600" t="s">
        <v>64</v>
      </c>
      <c r="H5" s="601"/>
      <c r="I5" s="601"/>
    </row>
    <row r="6" spans="1:7" s="164" customFormat="1" ht="16.5" customHeight="1">
      <c r="A6" s="602" t="s">
        <v>65</v>
      </c>
      <c r="B6" s="603">
        <f>B7+B22</f>
        <v>586235</v>
      </c>
      <c r="C6" s="603">
        <f>C7+C22</f>
        <v>626500</v>
      </c>
      <c r="D6" s="603">
        <f>D7+D22</f>
        <v>682192</v>
      </c>
      <c r="E6" s="604" t="e">
        <v>#REF!</v>
      </c>
      <c r="F6" s="605">
        <f aca="true" t="shared" si="0" ref="F6:F36">D6/C6*100</f>
        <v>108.88938547486033</v>
      </c>
      <c r="G6" s="606">
        <f aca="true" t="shared" si="1" ref="G6:G26">(D6-B6)/B6*100</f>
        <v>16.368350576134144</v>
      </c>
    </row>
    <row r="7" spans="1:7" ht="16.5" customHeight="1">
      <c r="A7" s="607" t="s">
        <v>66</v>
      </c>
      <c r="B7" s="608">
        <f>SUM(B8:B21)</f>
        <v>508141</v>
      </c>
      <c r="C7" s="608">
        <f>SUM(C8:C21)</f>
        <v>566500</v>
      </c>
      <c r="D7" s="608">
        <f>SUM(D8:D21)</f>
        <v>469516</v>
      </c>
      <c r="E7" s="609" t="e">
        <v>#REF!</v>
      </c>
      <c r="F7" s="609">
        <f t="shared" si="0"/>
        <v>82.88014121800529</v>
      </c>
      <c r="G7" s="610">
        <f t="shared" si="1"/>
        <v>-7.601236664626551</v>
      </c>
    </row>
    <row r="8" spans="1:7" ht="16.5" customHeight="1">
      <c r="A8" s="611" t="s">
        <v>67</v>
      </c>
      <c r="B8" s="314">
        <v>181185</v>
      </c>
      <c r="C8" s="317">
        <v>217800</v>
      </c>
      <c r="D8" s="612">
        <v>193192</v>
      </c>
      <c r="E8" s="315" t="e">
        <v>#REF!</v>
      </c>
      <c r="F8" s="315">
        <f t="shared" si="0"/>
        <v>88.70156106519744</v>
      </c>
      <c r="G8" s="613">
        <f t="shared" si="1"/>
        <v>6.626928277727185</v>
      </c>
    </row>
    <row r="9" spans="1:12" ht="16.5" customHeight="1">
      <c r="A9" s="611" t="s">
        <v>68</v>
      </c>
      <c r="B9" s="313">
        <v>68922</v>
      </c>
      <c r="C9" s="317">
        <v>85000</v>
      </c>
      <c r="D9" s="612">
        <v>53220</v>
      </c>
      <c r="E9" s="315" t="e">
        <v>#REF!</v>
      </c>
      <c r="F9" s="315">
        <f t="shared" si="0"/>
        <v>62.61176470588236</v>
      </c>
      <c r="G9" s="613">
        <f t="shared" si="1"/>
        <v>-22.78227561591364</v>
      </c>
      <c r="L9" s="665"/>
    </row>
    <row r="10" spans="1:7" ht="16.5" customHeight="1">
      <c r="A10" s="611" t="s">
        <v>69</v>
      </c>
      <c r="B10" s="313">
        <v>75727</v>
      </c>
      <c r="C10" s="317">
        <v>50000</v>
      </c>
      <c r="D10" s="612">
        <v>14903</v>
      </c>
      <c r="E10" s="315" t="e">
        <v>#REF!</v>
      </c>
      <c r="F10" s="315">
        <f t="shared" si="0"/>
        <v>29.805999999999997</v>
      </c>
      <c r="G10" s="613">
        <f t="shared" si="1"/>
        <v>-80.32009719122638</v>
      </c>
    </row>
    <row r="11" spans="1:7" ht="16.5" customHeight="1">
      <c r="A11" s="611" t="s">
        <v>70</v>
      </c>
      <c r="B11" s="313">
        <v>734</v>
      </c>
      <c r="C11" s="317">
        <v>700</v>
      </c>
      <c r="D11" s="612">
        <v>1949</v>
      </c>
      <c r="E11" s="315" t="e">
        <v>#REF!</v>
      </c>
      <c r="F11" s="315">
        <f t="shared" si="0"/>
        <v>278.42857142857144</v>
      </c>
      <c r="G11" s="613">
        <f t="shared" si="1"/>
        <v>165.53133514986376</v>
      </c>
    </row>
    <row r="12" spans="1:7" ht="16.5" customHeight="1">
      <c r="A12" s="611" t="s">
        <v>71</v>
      </c>
      <c r="B12" s="313">
        <v>23865</v>
      </c>
      <c r="C12" s="317">
        <v>28000</v>
      </c>
      <c r="D12" s="612">
        <v>18826</v>
      </c>
      <c r="E12" s="315" t="e">
        <v>#REF!</v>
      </c>
      <c r="F12" s="315">
        <f t="shared" si="0"/>
        <v>67.2357142857143</v>
      </c>
      <c r="G12" s="613">
        <f t="shared" si="1"/>
        <v>-21.11460297506809</v>
      </c>
    </row>
    <row r="13" spans="1:7" ht="16.5" customHeight="1">
      <c r="A13" s="611" t="s">
        <v>72</v>
      </c>
      <c r="B13" s="313">
        <v>25495</v>
      </c>
      <c r="C13" s="317">
        <v>26000</v>
      </c>
      <c r="D13" s="612">
        <v>25714</v>
      </c>
      <c r="E13" s="315" t="e">
        <v>#REF!</v>
      </c>
      <c r="F13" s="315">
        <f t="shared" si="0"/>
        <v>98.9</v>
      </c>
      <c r="G13" s="613">
        <f t="shared" si="1"/>
        <v>0.8589919592076879</v>
      </c>
    </row>
    <row r="14" spans="1:7" ht="16.5" customHeight="1">
      <c r="A14" s="611" t="s">
        <v>73</v>
      </c>
      <c r="B14" s="313">
        <v>9817</v>
      </c>
      <c r="C14" s="317">
        <v>11000</v>
      </c>
      <c r="D14" s="612">
        <v>8161</v>
      </c>
      <c r="E14" s="315" t="e">
        <v>#REF!</v>
      </c>
      <c r="F14" s="315">
        <f t="shared" si="0"/>
        <v>74.1909090909091</v>
      </c>
      <c r="G14" s="613">
        <f t="shared" si="1"/>
        <v>-16.86869715799124</v>
      </c>
    </row>
    <row r="15" spans="1:7" ht="16.5" customHeight="1">
      <c r="A15" s="611" t="s">
        <v>74</v>
      </c>
      <c r="B15" s="313">
        <v>17730</v>
      </c>
      <c r="C15" s="317">
        <v>20000</v>
      </c>
      <c r="D15" s="612">
        <v>14586</v>
      </c>
      <c r="E15" s="315" t="e">
        <v>#REF!</v>
      </c>
      <c r="F15" s="315">
        <f t="shared" si="0"/>
        <v>72.92999999999999</v>
      </c>
      <c r="G15" s="613">
        <f t="shared" si="1"/>
        <v>-17.732656514382402</v>
      </c>
    </row>
    <row r="16" spans="1:7" ht="16.5" customHeight="1">
      <c r="A16" s="611" t="s">
        <v>75</v>
      </c>
      <c r="B16" s="313">
        <v>57032</v>
      </c>
      <c r="C16" s="317">
        <v>75000</v>
      </c>
      <c r="D16" s="612">
        <v>80518</v>
      </c>
      <c r="E16" s="315" t="e">
        <v>#REF!</v>
      </c>
      <c r="F16" s="315">
        <f t="shared" si="0"/>
        <v>107.35733333333333</v>
      </c>
      <c r="G16" s="613">
        <f t="shared" si="1"/>
        <v>41.18038995651564</v>
      </c>
    </row>
    <row r="17" spans="1:7" ht="16.5" customHeight="1">
      <c r="A17" s="611" t="s">
        <v>76</v>
      </c>
      <c r="B17" s="314">
        <v>9601</v>
      </c>
      <c r="C17" s="317">
        <v>12000</v>
      </c>
      <c r="D17" s="612">
        <v>9917</v>
      </c>
      <c r="E17" s="315" t="e">
        <v>#REF!</v>
      </c>
      <c r="F17" s="315">
        <f t="shared" si="0"/>
        <v>82.64166666666667</v>
      </c>
      <c r="G17" s="613">
        <f t="shared" si="1"/>
        <v>3.2913238204353714</v>
      </c>
    </row>
    <row r="18" spans="1:7" ht="16.5" customHeight="1">
      <c r="A18" s="611" t="s">
        <v>77</v>
      </c>
      <c r="B18" s="313">
        <v>2808</v>
      </c>
      <c r="C18" s="317">
        <v>4500</v>
      </c>
      <c r="D18" s="612">
        <v>2382</v>
      </c>
      <c r="E18" s="315" t="e">
        <v>#REF!</v>
      </c>
      <c r="F18" s="315">
        <f t="shared" si="0"/>
        <v>52.93333333333333</v>
      </c>
      <c r="G18" s="613">
        <f t="shared" si="1"/>
        <v>-15.17094017094017</v>
      </c>
    </row>
    <row r="19" spans="1:12" ht="16.5" customHeight="1">
      <c r="A19" s="611" t="s">
        <v>78</v>
      </c>
      <c r="B19" s="314">
        <v>32992</v>
      </c>
      <c r="C19" s="317">
        <v>35000</v>
      </c>
      <c r="D19" s="612">
        <v>44724</v>
      </c>
      <c r="E19" s="315" t="e">
        <v>#REF!</v>
      </c>
      <c r="F19" s="315">
        <f t="shared" si="0"/>
        <v>127.78285714285715</v>
      </c>
      <c r="G19" s="613">
        <f t="shared" si="1"/>
        <v>35.56013579049467</v>
      </c>
      <c r="L19" s="665"/>
    </row>
    <row r="20" spans="1:7" ht="16.5" customHeight="1">
      <c r="A20" s="614" t="s">
        <v>79</v>
      </c>
      <c r="B20" s="313">
        <v>1238</v>
      </c>
      <c r="C20" s="317">
        <v>1500</v>
      </c>
      <c r="D20" s="612">
        <v>1194</v>
      </c>
      <c r="E20" s="315"/>
      <c r="F20" s="315">
        <f t="shared" si="0"/>
        <v>79.60000000000001</v>
      </c>
      <c r="G20" s="613">
        <f t="shared" si="1"/>
        <v>-3.5541195476575123</v>
      </c>
    </row>
    <row r="21" spans="1:7" ht="16.5" customHeight="1">
      <c r="A21" s="615" t="s">
        <v>80</v>
      </c>
      <c r="B21" s="313">
        <v>995</v>
      </c>
      <c r="C21" s="314"/>
      <c r="D21" s="612">
        <v>230</v>
      </c>
      <c r="E21" s="315"/>
      <c r="F21" s="315"/>
      <c r="G21" s="613">
        <f t="shared" si="1"/>
        <v>-76.88442211055276</v>
      </c>
    </row>
    <row r="22" spans="1:7" ht="16.5" customHeight="1">
      <c r="A22" s="607" t="s">
        <v>81</v>
      </c>
      <c r="B22" s="608">
        <f>SUM(B23:B26)</f>
        <v>78094</v>
      </c>
      <c r="C22" s="608">
        <f>SUM(C23:C26)</f>
        <v>60000</v>
      </c>
      <c r="D22" s="608">
        <f>SUM(D23:D26)</f>
        <v>212676</v>
      </c>
      <c r="E22" s="608" t="e">
        <f>SUM(E23:E26)</f>
        <v>#REF!</v>
      </c>
      <c r="F22" s="609">
        <f>D22/C22*100</f>
        <v>354.46</v>
      </c>
      <c r="G22" s="610">
        <f t="shared" si="1"/>
        <v>172.33334187005406</v>
      </c>
    </row>
    <row r="23" spans="1:7" ht="16.5" customHeight="1">
      <c r="A23" s="611" t="s">
        <v>82</v>
      </c>
      <c r="B23" s="616">
        <v>39489</v>
      </c>
      <c r="C23" s="317">
        <v>19000</v>
      </c>
      <c r="D23" s="617">
        <v>89212</v>
      </c>
      <c r="E23" s="315" t="e">
        <v>#REF!</v>
      </c>
      <c r="F23" s="315">
        <f>D23/C23*100</f>
        <v>469.53684210526313</v>
      </c>
      <c r="G23" s="613">
        <f t="shared" si="1"/>
        <v>125.91607789511004</v>
      </c>
    </row>
    <row r="24" spans="1:7" ht="16.5" customHeight="1">
      <c r="A24" s="611" t="s">
        <v>83</v>
      </c>
      <c r="B24" s="317">
        <v>12096</v>
      </c>
      <c r="C24" s="317">
        <v>13000</v>
      </c>
      <c r="D24" s="617">
        <v>13204</v>
      </c>
      <c r="E24" s="315" t="e">
        <v>#REF!</v>
      </c>
      <c r="F24" s="315">
        <f t="shared" si="0"/>
        <v>101.56923076923077</v>
      </c>
      <c r="G24" s="613">
        <f t="shared" si="1"/>
        <v>9.16005291005291</v>
      </c>
    </row>
    <row r="25" spans="1:7" ht="16.5" customHeight="1">
      <c r="A25" s="611" t="s">
        <v>84</v>
      </c>
      <c r="B25" s="616">
        <v>16454</v>
      </c>
      <c r="C25" s="317">
        <v>18000</v>
      </c>
      <c r="D25" s="617">
        <v>32253</v>
      </c>
      <c r="E25" s="315" t="e">
        <v>#REF!</v>
      </c>
      <c r="F25" s="315">
        <f t="shared" si="0"/>
        <v>179.18333333333334</v>
      </c>
      <c r="G25" s="613">
        <f t="shared" si="1"/>
        <v>96.0192050565212</v>
      </c>
    </row>
    <row r="26" spans="1:7" ht="16.5" customHeight="1">
      <c r="A26" s="618" t="s">
        <v>85</v>
      </c>
      <c r="B26" s="619">
        <v>10055</v>
      </c>
      <c r="C26" s="620">
        <v>10000</v>
      </c>
      <c r="D26" s="621">
        <v>78007</v>
      </c>
      <c r="E26" s="622" t="e">
        <v>#REF!</v>
      </c>
      <c r="F26" s="622">
        <f t="shared" si="0"/>
        <v>780.07</v>
      </c>
      <c r="G26" s="623">
        <f t="shared" si="1"/>
        <v>675.8030830432621</v>
      </c>
    </row>
    <row r="27" spans="1:7" s="164" customFormat="1" ht="16.5" customHeight="1">
      <c r="A27" s="624" t="s">
        <v>86</v>
      </c>
      <c r="B27" s="625">
        <f>SUM(B28:B32)</f>
        <v>435740.5</v>
      </c>
      <c r="C27" s="625">
        <f>SUM(C28:C32)</f>
        <v>475100</v>
      </c>
      <c r="D27" s="625">
        <f>SUM(D28:D32)</f>
        <v>319396.5</v>
      </c>
      <c r="E27" s="625" t="e">
        <f>SUM(E28:E32)</f>
        <v>#REF!</v>
      </c>
      <c r="F27" s="626">
        <f t="shared" si="0"/>
        <v>67.22721532308988</v>
      </c>
      <c r="G27" s="627">
        <f aca="true" t="shared" si="2" ref="G27:G36">(D27-B27)/B27*100</f>
        <v>-26.700295244532008</v>
      </c>
    </row>
    <row r="28" spans="1:7" ht="16.5" customHeight="1">
      <c r="A28" s="628" t="s">
        <v>87</v>
      </c>
      <c r="B28" s="313">
        <v>181185</v>
      </c>
      <c r="C28" s="317">
        <v>217800</v>
      </c>
      <c r="D28" s="629">
        <f>D8</f>
        <v>193192</v>
      </c>
      <c r="E28" s="315" t="e">
        <v>#REF!</v>
      </c>
      <c r="F28" s="315">
        <f t="shared" si="0"/>
        <v>88.70156106519744</v>
      </c>
      <c r="G28" s="613">
        <f t="shared" si="2"/>
        <v>6.626928277727185</v>
      </c>
    </row>
    <row r="29" spans="1:7" ht="16.5" customHeight="1">
      <c r="A29" s="628" t="s">
        <v>88</v>
      </c>
      <c r="B29" s="313">
        <v>628</v>
      </c>
      <c r="C29" s="317">
        <v>800</v>
      </c>
      <c r="D29" s="629">
        <v>545</v>
      </c>
      <c r="E29" s="315" t="e">
        <v>#REF!</v>
      </c>
      <c r="F29" s="315">
        <f t="shared" si="0"/>
        <v>68.125</v>
      </c>
      <c r="G29" s="613">
        <f t="shared" si="2"/>
        <v>-13.21656050955414</v>
      </c>
    </row>
    <row r="30" spans="1:7" ht="16.5" customHeight="1">
      <c r="A30" s="628" t="s">
        <v>89</v>
      </c>
      <c r="B30" s="313">
        <v>103383</v>
      </c>
      <c r="C30" s="317">
        <v>127500</v>
      </c>
      <c r="D30" s="629">
        <f>D9*1.5</f>
        <v>79830</v>
      </c>
      <c r="E30" s="315" t="e">
        <v>#REF!</v>
      </c>
      <c r="F30" s="315">
        <f t="shared" si="0"/>
        <v>62.61176470588236</v>
      </c>
      <c r="G30" s="613">
        <f t="shared" si="2"/>
        <v>-22.78227561591364</v>
      </c>
    </row>
    <row r="31" spans="1:7" ht="16.5" customHeight="1">
      <c r="A31" s="628" t="s">
        <v>90</v>
      </c>
      <c r="B31" s="313">
        <v>113590.5</v>
      </c>
      <c r="C31" s="317">
        <v>75000</v>
      </c>
      <c r="D31" s="629">
        <f>D10*1.5</f>
        <v>22354.5</v>
      </c>
      <c r="E31" s="315" t="e">
        <v>#REF!</v>
      </c>
      <c r="F31" s="315">
        <f t="shared" si="0"/>
        <v>29.805999999999997</v>
      </c>
      <c r="G31" s="613">
        <f t="shared" si="2"/>
        <v>-80.32009719122638</v>
      </c>
    </row>
    <row r="32" spans="1:7" ht="16.5" customHeight="1">
      <c r="A32" s="630" t="s">
        <v>91</v>
      </c>
      <c r="B32" s="631">
        <v>36954</v>
      </c>
      <c r="C32" s="632">
        <v>54000</v>
      </c>
      <c r="D32" s="633">
        <v>23475</v>
      </c>
      <c r="E32" s="634" t="e">
        <v>#REF!</v>
      </c>
      <c r="F32" s="315">
        <f t="shared" si="0"/>
        <v>43.47222222222222</v>
      </c>
      <c r="G32" s="613">
        <f t="shared" si="2"/>
        <v>-36.47507712290956</v>
      </c>
    </row>
    <row r="33" spans="1:9" s="164" customFormat="1" ht="16.5" customHeight="1">
      <c r="A33" s="635" t="s">
        <v>92</v>
      </c>
      <c r="B33" s="636">
        <f>B27+B6</f>
        <v>1021975.5</v>
      </c>
      <c r="C33" s="636">
        <f>C27+C6</f>
        <v>1101600</v>
      </c>
      <c r="D33" s="636">
        <f>D27+D6</f>
        <v>1001588.5</v>
      </c>
      <c r="E33" s="604" t="e">
        <v>#REF!</v>
      </c>
      <c r="F33" s="605">
        <f t="shared" si="0"/>
        <v>90.92125090777051</v>
      </c>
      <c r="G33" s="606">
        <f t="shared" si="2"/>
        <v>-1.9948619120517077</v>
      </c>
      <c r="I33" s="666"/>
    </row>
    <row r="34" spans="1:7" ht="16.5" customHeight="1">
      <c r="A34" s="637" t="s">
        <v>93</v>
      </c>
      <c r="B34" s="314">
        <v>1005645</v>
      </c>
      <c r="C34" s="314">
        <v>1091600</v>
      </c>
      <c r="D34" s="314">
        <v>900673</v>
      </c>
      <c r="E34" s="315" t="e">
        <v>#REF!</v>
      </c>
      <c r="F34" s="315">
        <f t="shared" si="0"/>
        <v>82.5094356907292</v>
      </c>
      <c r="G34" s="613">
        <f t="shared" si="2"/>
        <v>-10.438275932361819</v>
      </c>
    </row>
    <row r="35" spans="1:7" ht="16.5" customHeight="1">
      <c r="A35" s="637" t="s">
        <v>94</v>
      </c>
      <c r="B35" s="314">
        <v>78102</v>
      </c>
      <c r="C35" s="314">
        <v>60000</v>
      </c>
      <c r="D35" s="314">
        <v>212680</v>
      </c>
      <c r="E35" s="315" t="e">
        <v>#REF!</v>
      </c>
      <c r="F35" s="315">
        <f t="shared" si="0"/>
        <v>354.46666666666664</v>
      </c>
      <c r="G35" s="613">
        <f t="shared" si="2"/>
        <v>172.3105682312873</v>
      </c>
    </row>
    <row r="36" spans="1:7" ht="16.5" customHeight="1">
      <c r="A36" s="638" t="s">
        <v>95</v>
      </c>
      <c r="B36" s="639">
        <v>-61771</v>
      </c>
      <c r="C36" s="639">
        <v>-50000</v>
      </c>
      <c r="D36" s="639">
        <v>-111764</v>
      </c>
      <c r="E36" s="622"/>
      <c r="F36" s="634">
        <f t="shared" si="0"/>
        <v>223.528</v>
      </c>
      <c r="G36" s="640">
        <f t="shared" si="2"/>
        <v>80.93280018131486</v>
      </c>
    </row>
    <row r="37" spans="1:7" s="164" customFormat="1" ht="16.5" customHeight="1">
      <c r="A37" s="641" t="s">
        <v>96</v>
      </c>
      <c r="B37" s="642">
        <v>92.35848004258416</v>
      </c>
      <c r="C37" s="643">
        <v>94.5533769063181</v>
      </c>
      <c r="D37" s="642">
        <v>78.76609068190645</v>
      </c>
      <c r="E37" s="642"/>
      <c r="F37" s="604"/>
      <c r="G37" s="644"/>
    </row>
    <row r="38" spans="1:7" ht="16.5" customHeight="1">
      <c r="A38" s="645" t="s">
        <v>97</v>
      </c>
      <c r="B38" s="646">
        <v>86.67872099072898</v>
      </c>
      <c r="C38" s="647">
        <v>90.4229848363927</v>
      </c>
      <c r="D38" s="646">
        <v>68.82461242582734</v>
      </c>
      <c r="E38" s="321"/>
      <c r="F38" s="321"/>
      <c r="G38" s="648"/>
    </row>
    <row r="39" spans="1:7" ht="16.5" customHeight="1">
      <c r="A39" s="649" t="s">
        <v>98</v>
      </c>
      <c r="B39" s="650">
        <f>B40+B41+B42</f>
        <v>271510</v>
      </c>
      <c r="C39" s="651"/>
      <c r="D39" s="650">
        <f>D40+D41+D42</f>
        <v>328352</v>
      </c>
      <c r="E39" s="652"/>
      <c r="F39" s="652"/>
      <c r="G39" s="653">
        <f aca="true" t="shared" si="3" ref="G39:G48">(D39-B39)/B39*100</f>
        <v>20.9355088210379</v>
      </c>
    </row>
    <row r="40" spans="1:7" ht="16.5" customHeight="1">
      <c r="A40" s="654" t="s">
        <v>99</v>
      </c>
      <c r="B40" s="655">
        <v>23722</v>
      </c>
      <c r="C40" s="656"/>
      <c r="D40" s="655">
        <v>23722</v>
      </c>
      <c r="E40" s="609"/>
      <c r="F40" s="609"/>
      <c r="G40" s="657">
        <f t="shared" si="3"/>
        <v>0</v>
      </c>
    </row>
    <row r="41" spans="1:7" ht="16.5" customHeight="1">
      <c r="A41" s="654" t="s">
        <v>100</v>
      </c>
      <c r="B41" s="655">
        <v>199946</v>
      </c>
      <c r="C41" s="656"/>
      <c r="D41" s="655">
        <v>251575</v>
      </c>
      <c r="E41" s="609"/>
      <c r="F41" s="609"/>
      <c r="G41" s="657">
        <f t="shared" si="3"/>
        <v>25.821471797385293</v>
      </c>
    </row>
    <row r="42" spans="1:7" ht="16.5" customHeight="1">
      <c r="A42" s="654" t="s">
        <v>101</v>
      </c>
      <c r="B42" s="655">
        <v>47842</v>
      </c>
      <c r="C42" s="656"/>
      <c r="D42" s="655">
        <v>53055</v>
      </c>
      <c r="E42" s="609"/>
      <c r="F42" s="609"/>
      <c r="G42" s="657">
        <f t="shared" si="3"/>
        <v>10.896283600183938</v>
      </c>
    </row>
    <row r="43" spans="1:7" ht="16.5" customHeight="1">
      <c r="A43" s="649" t="s">
        <v>102</v>
      </c>
      <c r="B43" s="655">
        <v>9609</v>
      </c>
      <c r="C43" s="658"/>
      <c r="D43" s="655">
        <v>100848</v>
      </c>
      <c r="E43" s="652"/>
      <c r="F43" s="652"/>
      <c r="G43" s="653">
        <f t="shared" si="3"/>
        <v>949.516078676241</v>
      </c>
    </row>
    <row r="44" spans="1:7" ht="16.5" customHeight="1">
      <c r="A44" s="649" t="s">
        <v>103</v>
      </c>
      <c r="B44" s="655">
        <v>290279</v>
      </c>
      <c r="C44" s="658"/>
      <c r="D44" s="655">
        <v>133957</v>
      </c>
      <c r="E44" s="652"/>
      <c r="F44" s="652"/>
      <c r="G44" s="653">
        <f t="shared" si="3"/>
        <v>-53.85232827727807</v>
      </c>
    </row>
    <row r="45" spans="1:7" ht="16.5" customHeight="1">
      <c r="A45" s="649" t="s">
        <v>104</v>
      </c>
      <c r="B45" s="655">
        <v>94046</v>
      </c>
      <c r="C45" s="658"/>
      <c r="D45" s="655">
        <v>126132</v>
      </c>
      <c r="E45" s="652"/>
      <c r="F45" s="652"/>
      <c r="G45" s="653">
        <f t="shared" si="3"/>
        <v>34.11734683027455</v>
      </c>
    </row>
    <row r="46" spans="1:7" ht="16.5" customHeight="1">
      <c r="A46" s="649" t="s">
        <v>105</v>
      </c>
      <c r="B46" s="655"/>
      <c r="C46" s="658"/>
      <c r="D46" s="655"/>
      <c r="E46" s="652"/>
      <c r="F46" s="652"/>
      <c r="G46" s="653"/>
    </row>
    <row r="47" spans="1:7" ht="16.5" customHeight="1">
      <c r="A47" s="649" t="s">
        <v>106</v>
      </c>
      <c r="B47" s="655">
        <v>10000</v>
      </c>
      <c r="C47" s="658"/>
      <c r="D47" s="655">
        <v>30625</v>
      </c>
      <c r="E47" s="652"/>
      <c r="F47" s="652"/>
      <c r="G47" s="653">
        <f t="shared" si="3"/>
        <v>206.25</v>
      </c>
    </row>
    <row r="48" spans="1:7" ht="16.5" customHeight="1">
      <c r="A48" s="659" t="s">
        <v>107</v>
      </c>
      <c r="B48" s="660">
        <f>B6+B39+B43+B44+B45+B46+B47</f>
        <v>1261679</v>
      </c>
      <c r="C48" s="661"/>
      <c r="D48" s="660">
        <f>D6+D39+D43+D44+D45+D46+D47</f>
        <v>1402106</v>
      </c>
      <c r="E48" s="662"/>
      <c r="F48" s="662"/>
      <c r="G48" s="663">
        <f t="shared" si="3"/>
        <v>11.130168608655609</v>
      </c>
    </row>
    <row r="49" spans="1:7" ht="43.5" customHeight="1">
      <c r="A49" s="664" t="s">
        <v>150</v>
      </c>
      <c r="B49" s="294"/>
      <c r="C49" s="294"/>
      <c r="D49" s="294"/>
      <c r="E49" s="294"/>
      <c r="F49" s="294"/>
      <c r="G49" s="294"/>
    </row>
  </sheetData>
  <sheetProtection/>
  <mergeCells count="6">
    <mergeCell ref="A2:G2"/>
    <mergeCell ref="C3:G3"/>
    <mergeCell ref="C4:G4"/>
    <mergeCell ref="A49:G49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pane xSplit="1" ySplit="6" topLeftCell="B10" activePane="bottomRight" state="frozen"/>
      <selection pane="bottomRight" activeCell="D29" sqref="D29:G29"/>
    </sheetView>
  </sheetViews>
  <sheetFormatPr defaultColWidth="9.00390625" defaultRowHeight="14.25"/>
  <cols>
    <col min="1" max="1" width="28.25390625" style="408" customWidth="1"/>
    <col min="2" max="2" width="9.125" style="409" customWidth="1"/>
    <col min="3" max="3" width="9.875" style="409" bestFit="1" customWidth="1"/>
    <col min="4" max="4" width="8.75390625" style="409" customWidth="1"/>
    <col min="5" max="5" width="7.75390625" style="410" customWidth="1"/>
    <col min="6" max="6" width="8.75390625" style="409" customWidth="1"/>
    <col min="7" max="7" width="7.875" style="408" customWidth="1"/>
    <col min="8" max="8" width="14.50390625" style="302" customWidth="1"/>
    <col min="9" max="16384" width="9.00390625" style="408" customWidth="1"/>
  </cols>
  <sheetData>
    <row r="1" ht="15.75" customHeight="1">
      <c r="A1" s="408" t="s">
        <v>151</v>
      </c>
    </row>
    <row r="2" spans="1:8" ht="25.5" customHeight="1">
      <c r="A2" s="411" t="s">
        <v>152</v>
      </c>
      <c r="B2" s="411"/>
      <c r="C2" s="411"/>
      <c r="D2" s="411"/>
      <c r="E2" s="411"/>
      <c r="F2" s="411"/>
      <c r="G2" s="411"/>
      <c r="H2" s="411"/>
    </row>
    <row r="3" spans="1:8" ht="20.25" customHeight="1">
      <c r="A3" s="412"/>
      <c r="B3" s="413"/>
      <c r="C3" s="414"/>
      <c r="D3" s="552"/>
      <c r="E3" s="553"/>
      <c r="F3" s="553"/>
      <c r="G3" s="553"/>
      <c r="H3" s="552" t="s">
        <v>56</v>
      </c>
    </row>
    <row r="4" spans="1:8" ht="22.5" customHeight="1">
      <c r="A4" s="554" t="s">
        <v>111</v>
      </c>
      <c r="B4" s="555" t="s">
        <v>112</v>
      </c>
      <c r="C4" s="555"/>
      <c r="D4" s="555" t="s">
        <v>113</v>
      </c>
      <c r="E4" s="555"/>
      <c r="F4" s="555"/>
      <c r="G4" s="555"/>
      <c r="H4" s="556" t="s">
        <v>114</v>
      </c>
    </row>
    <row r="5" spans="1:8" ht="20.25" customHeight="1">
      <c r="A5" s="557"/>
      <c r="B5" s="558" t="s">
        <v>115</v>
      </c>
      <c r="C5" s="559" t="s">
        <v>116</v>
      </c>
      <c r="D5" s="559" t="s">
        <v>115</v>
      </c>
      <c r="E5" s="559"/>
      <c r="F5" s="560" t="s">
        <v>117</v>
      </c>
      <c r="G5" s="560"/>
      <c r="H5" s="561"/>
    </row>
    <row r="6" spans="1:8" ht="25.5" customHeight="1">
      <c r="A6" s="557"/>
      <c r="B6" s="558"/>
      <c r="C6" s="559"/>
      <c r="D6" s="559" t="s">
        <v>118</v>
      </c>
      <c r="E6" s="560" t="s">
        <v>64</v>
      </c>
      <c r="F6" s="559" t="s">
        <v>118</v>
      </c>
      <c r="G6" s="560" t="s">
        <v>64</v>
      </c>
      <c r="H6" s="561"/>
    </row>
    <row r="7" spans="1:8" s="405" customFormat="1" ht="19.5" customHeight="1">
      <c r="A7" s="562" t="s">
        <v>119</v>
      </c>
      <c r="B7" s="313">
        <f>'[1]2支出'!B7</f>
        <v>56553</v>
      </c>
      <c r="C7" s="313">
        <f>'[1]2支出'!C7</f>
        <v>55052</v>
      </c>
      <c r="D7" s="313">
        <f>'[1]2支出'!D7</f>
        <v>64506</v>
      </c>
      <c r="E7" s="315">
        <f>'[1]2支出'!E7</f>
        <v>14.06291443424752</v>
      </c>
      <c r="F7" s="313">
        <f>'[1]2支出'!F7</f>
        <v>63369</v>
      </c>
      <c r="G7" s="315">
        <f>'[1]2支出'!G7</f>
        <v>15.107534694470681</v>
      </c>
      <c r="H7" s="563" t="str">
        <f>'[1]2支出'!H7</f>
        <v>主要是规范津补贴。</v>
      </c>
    </row>
    <row r="8" spans="1:8" ht="19.5" customHeight="1">
      <c r="A8" s="562" t="s">
        <v>120</v>
      </c>
      <c r="B8" s="313">
        <f>'[1]2支出'!B119</f>
        <v>752</v>
      </c>
      <c r="C8" s="313">
        <f>'[1]2支出'!C119</f>
        <v>610</v>
      </c>
      <c r="D8" s="313">
        <f>'[1]2支出'!D119</f>
        <v>1008</v>
      </c>
      <c r="E8" s="315">
        <f>'[1]2支出'!E119</f>
        <v>34.04255319148937</v>
      </c>
      <c r="F8" s="313">
        <f>'[1]2支出'!F119</f>
        <v>639</v>
      </c>
      <c r="G8" s="315">
        <f>'[1]2支出'!G119</f>
        <v>4.754098360655745</v>
      </c>
      <c r="H8" s="563">
        <f>'[1]2支出'!H119</f>
        <v>0</v>
      </c>
    </row>
    <row r="9" spans="1:8" ht="19.5" customHeight="1">
      <c r="A9" s="562" t="s">
        <v>121</v>
      </c>
      <c r="B9" s="313">
        <f>'[1]2支出'!B128</f>
        <v>52521</v>
      </c>
      <c r="C9" s="313">
        <f>'[1]2支出'!C128</f>
        <v>46050</v>
      </c>
      <c r="D9" s="313">
        <f>'[1]2支出'!D128</f>
        <v>56090</v>
      </c>
      <c r="E9" s="315">
        <f>'[1]2支出'!E128</f>
        <v>6.795377087260324</v>
      </c>
      <c r="F9" s="313">
        <f>'[1]2支出'!F128</f>
        <v>51818</v>
      </c>
      <c r="G9" s="315">
        <f>'[1]2支出'!G128</f>
        <v>12.525515743756777</v>
      </c>
      <c r="H9" s="563">
        <f>'[1]2支出'!H128</f>
        <v>0</v>
      </c>
    </row>
    <row r="10" spans="1:8" ht="19.5" customHeight="1">
      <c r="A10" s="562" t="s">
        <v>122</v>
      </c>
      <c r="B10" s="313">
        <f>'[1]2支出'!B159</f>
        <v>230182</v>
      </c>
      <c r="C10" s="313">
        <f>'[1]2支出'!C159</f>
        <v>208502</v>
      </c>
      <c r="D10" s="313">
        <f>'[1]2支出'!D159</f>
        <v>283662</v>
      </c>
      <c r="E10" s="315">
        <f>'[1]2支出'!E159</f>
        <v>23.23378891485868</v>
      </c>
      <c r="F10" s="313">
        <f>'[1]2支出'!F159</f>
        <v>256015</v>
      </c>
      <c r="G10" s="315">
        <f>'[1]2支出'!G159</f>
        <v>22.787791004402848</v>
      </c>
      <c r="H10" s="563" t="str">
        <f>'[1]2支出'!H159</f>
        <v>主要是规范津补贴。</v>
      </c>
    </row>
    <row r="11" spans="1:8" ht="54" customHeight="1">
      <c r="A11" s="562" t="s">
        <v>123</v>
      </c>
      <c r="B11" s="313">
        <f>'[1]2支出'!B185</f>
        <v>23287</v>
      </c>
      <c r="C11" s="313">
        <f>'[1]2支出'!C185</f>
        <v>18914</v>
      </c>
      <c r="D11" s="313">
        <f>'[1]2支出'!D185</f>
        <v>21139</v>
      </c>
      <c r="E11" s="315">
        <f>'[1]2支出'!E185</f>
        <v>-9.224030574998931</v>
      </c>
      <c r="F11" s="313">
        <f>'[1]2支出'!F185</f>
        <v>18890</v>
      </c>
      <c r="G11" s="315">
        <f>'[1]2支出'!G185</f>
        <v>-0.12689013429205698</v>
      </c>
      <c r="H11" s="563" t="str">
        <f>'[1]2支出'!H185</f>
        <v>主要是知识产权补助及上级企业研发经费补助有所减少。</v>
      </c>
    </row>
    <row r="12" spans="1:8" s="406" customFormat="1" ht="19.5" customHeight="1">
      <c r="A12" s="562" t="s">
        <v>124</v>
      </c>
      <c r="B12" s="313">
        <f>'[1]2支出'!B202</f>
        <v>7235</v>
      </c>
      <c r="C12" s="313">
        <f>'[1]2支出'!C202</f>
        <v>6198</v>
      </c>
      <c r="D12" s="313">
        <f>'[1]2支出'!D202</f>
        <v>9374</v>
      </c>
      <c r="E12" s="315">
        <f>'[1]2支出'!E202</f>
        <v>29.564616447823088</v>
      </c>
      <c r="F12" s="313">
        <f>'[1]2支出'!F202</f>
        <v>7128</v>
      </c>
      <c r="G12" s="315">
        <f>'[1]2支出'!G202</f>
        <v>15.004840271055176</v>
      </c>
      <c r="H12" s="563">
        <f>'[1]2支出'!H202</f>
        <v>0</v>
      </c>
    </row>
    <row r="13" spans="1:8" ht="48" customHeight="1">
      <c r="A13" s="562" t="s">
        <v>125</v>
      </c>
      <c r="B13" s="313">
        <f>'[1]2支出'!B235</f>
        <v>134071</v>
      </c>
      <c r="C13" s="313">
        <f>'[1]2支出'!C235</f>
        <v>83292</v>
      </c>
      <c r="D13" s="313">
        <f>'[1]2支出'!D235</f>
        <v>166053</v>
      </c>
      <c r="E13" s="315">
        <f>'[1]2支出'!E235</f>
        <v>23.854524841315428</v>
      </c>
      <c r="F13" s="313">
        <f>'[1]2支出'!F235</f>
        <v>116670</v>
      </c>
      <c r="G13" s="315">
        <f>'[1]2支出'!G235</f>
        <v>40.073476444316384</v>
      </c>
      <c r="H13" s="563" t="str">
        <f>'[1]2支出'!H235</f>
        <v>主要是2022年发放退休人员生活补贴。</v>
      </c>
    </row>
    <row r="14" spans="1:8" ht="19.5" customHeight="1">
      <c r="A14" s="562" t="s">
        <v>126</v>
      </c>
      <c r="B14" s="313">
        <f>'[1]2支出'!B315</f>
        <v>95313</v>
      </c>
      <c r="C14" s="313">
        <f>'[1]2支出'!C315</f>
        <v>80766</v>
      </c>
      <c r="D14" s="313">
        <f>'[1]2支出'!D315</f>
        <v>107409</v>
      </c>
      <c r="E14" s="315">
        <f>'[1]2支出'!E315</f>
        <v>12.690818671115167</v>
      </c>
      <c r="F14" s="313">
        <f>'[1]2支出'!F315</f>
        <v>85117</v>
      </c>
      <c r="G14" s="315">
        <f>'[1]2支出'!G315</f>
        <v>5.387167867667086</v>
      </c>
      <c r="H14" s="563"/>
    </row>
    <row r="15" spans="1:8" s="405" customFormat="1" ht="48.75" customHeight="1">
      <c r="A15" s="562" t="s">
        <v>127</v>
      </c>
      <c r="B15" s="313">
        <f>'[1]2支出'!B360</f>
        <v>9053</v>
      </c>
      <c r="C15" s="313">
        <f>'[1]2支出'!C360</f>
        <v>1770</v>
      </c>
      <c r="D15" s="313">
        <f>'[1]2支出'!D360</f>
        <v>2862</v>
      </c>
      <c r="E15" s="315">
        <f>'[1]2支出'!E360</f>
        <v>-68.38617033027725</v>
      </c>
      <c r="F15" s="313">
        <f>'[1]2支出'!F360</f>
        <v>1565</v>
      </c>
      <c r="G15" s="315">
        <f>'[1]2支出'!G360</f>
        <v>-11.581920903954801</v>
      </c>
      <c r="H15" s="563" t="str">
        <f>'[1]2支出'!H360</f>
        <v>主要是省级“以奖促治”、水环境综合治理、农村生活污水、循环经济等补助减少4300万元。</v>
      </c>
    </row>
    <row r="16" spans="1:8" ht="63" customHeight="1">
      <c r="A16" s="562" t="s">
        <v>128</v>
      </c>
      <c r="B16" s="313">
        <f>'[1]2支出'!B383</f>
        <v>22280</v>
      </c>
      <c r="C16" s="313">
        <f>'[1]2支出'!C383</f>
        <v>19994</v>
      </c>
      <c r="D16" s="313">
        <f>'[1]2支出'!D383</f>
        <v>29592</v>
      </c>
      <c r="E16" s="315">
        <f>'[1]2支出'!E383</f>
        <v>32.81867145421904</v>
      </c>
      <c r="F16" s="313">
        <f>'[1]2支出'!F383</f>
        <v>25687</v>
      </c>
      <c r="G16" s="315">
        <f>'[1]2支出'!G383</f>
        <v>28.473542062618783</v>
      </c>
      <c r="H16" s="563" t="str">
        <f>'[1]2支出'!H383</f>
        <v>主要是增加乡镇财政体制补助、小城镇综合改革试点镇体制补助资金及规范津补贴。</v>
      </c>
    </row>
    <row r="17" spans="1:8" ht="30.75" customHeight="1">
      <c r="A17" s="562" t="s">
        <v>129</v>
      </c>
      <c r="B17" s="313">
        <f>'[1]2支出'!B397</f>
        <v>87427</v>
      </c>
      <c r="C17" s="313">
        <f>'[1]2支出'!C397</f>
        <v>51672</v>
      </c>
      <c r="D17" s="313">
        <f>'[1]2支出'!D397</f>
        <v>76871</v>
      </c>
      <c r="E17" s="315">
        <f>'[1]2支出'!E397</f>
        <v>-12.074073226806359</v>
      </c>
      <c r="F17" s="313">
        <f>'[1]2支出'!F397</f>
        <v>42573</v>
      </c>
      <c r="G17" s="315">
        <f>'[1]2支出'!G397</f>
        <v>-17.609150023223407</v>
      </c>
      <c r="H17" s="563" t="str">
        <f>'[1]2支出'!H397</f>
        <v>部分项目及人员支出改列渠道。</v>
      </c>
    </row>
    <row r="18" spans="1:8" ht="42.75" customHeight="1">
      <c r="A18" s="562" t="s">
        <v>130</v>
      </c>
      <c r="B18" s="313">
        <f>'[1]2支出'!B463</f>
        <v>39452</v>
      </c>
      <c r="C18" s="313">
        <f>'[1]2支出'!C463</f>
        <v>29095</v>
      </c>
      <c r="D18" s="313">
        <f>'[1]2支出'!D463</f>
        <v>29724</v>
      </c>
      <c r="E18" s="315">
        <f>'[1]2支出'!E463</f>
        <v>-24.657812024738924</v>
      </c>
      <c r="F18" s="313">
        <f>'[1]2支出'!F463</f>
        <v>18943</v>
      </c>
      <c r="G18" s="315">
        <f>'[1]2支出'!G463</f>
        <v>-34.892593229077164</v>
      </c>
      <c r="H18" s="563" t="str">
        <f>'[1]2支出'!H463</f>
        <v>主要是较2021年新增一般债券支出减少11350万元。</v>
      </c>
    </row>
    <row r="19" spans="1:8" ht="39.75" customHeight="1">
      <c r="A19" s="562" t="s">
        <v>131</v>
      </c>
      <c r="B19" s="313">
        <f>'[1]2支出'!B477</f>
        <v>107510</v>
      </c>
      <c r="C19" s="313">
        <f>'[1]2支出'!C477</f>
        <v>103727</v>
      </c>
      <c r="D19" s="313">
        <f>'[1]2支出'!D477</f>
        <v>48970</v>
      </c>
      <c r="E19" s="315">
        <f>'[1]2支出'!E477</f>
        <v>-54.45074876755651</v>
      </c>
      <c r="F19" s="313">
        <f>'[1]2支出'!F477</f>
        <v>41001</v>
      </c>
      <c r="G19" s="315">
        <f>'[1]2支出'!G477</f>
        <v>-60.47220106626048</v>
      </c>
      <c r="H19" s="564" t="str">
        <f>'[1]2支出'!H477</f>
        <v>主要是本级中小企业产业发展专项较2021年减少56200万元。</v>
      </c>
    </row>
    <row r="20" spans="1:8" s="406" customFormat="1" ht="48" customHeight="1">
      <c r="A20" s="562" t="s">
        <v>132</v>
      </c>
      <c r="B20" s="313">
        <f>'[1]2支出'!B484</f>
        <v>5597</v>
      </c>
      <c r="C20" s="313">
        <f>'[1]2支出'!C484</f>
        <v>2464</v>
      </c>
      <c r="D20" s="313">
        <f>'[1]2支出'!D484</f>
        <v>7819</v>
      </c>
      <c r="E20" s="315">
        <f>'[1]2支出'!E484</f>
        <v>39.69983919957121</v>
      </c>
      <c r="F20" s="313">
        <f>'[1]2支出'!F484</f>
        <v>2314</v>
      </c>
      <c r="G20" s="315">
        <f>'[1]2支出'!G484</f>
        <v>-6.087662337662336</v>
      </c>
      <c r="H20" s="564">
        <f>'[1]2支出'!H484</f>
        <v>0</v>
      </c>
    </row>
    <row r="21" spans="1:8" ht="19.5" customHeight="1">
      <c r="A21" s="565" t="s">
        <v>133</v>
      </c>
      <c r="B21" s="313">
        <f>'[1]2支出'!B495</f>
        <v>1236</v>
      </c>
      <c r="C21" s="313">
        <f>'[1]2支出'!C495</f>
        <v>88</v>
      </c>
      <c r="D21" s="313">
        <f>'[1]2支出'!D495</f>
        <v>380</v>
      </c>
      <c r="E21" s="315">
        <f>'[1]2支出'!E495</f>
        <v>-69.25566343042071</v>
      </c>
      <c r="F21" s="313">
        <f>'[1]2支出'!F495</f>
        <v>149</v>
      </c>
      <c r="G21" s="315">
        <f>'[1]2支出'!G495</f>
        <v>0</v>
      </c>
      <c r="H21" s="564">
        <f>'[1]2支出'!H495</f>
        <v>0</v>
      </c>
    </row>
    <row r="22" spans="1:8" s="405" customFormat="1" ht="19.5" customHeight="1">
      <c r="A22" s="565" t="s">
        <v>134</v>
      </c>
      <c r="B22" s="313">
        <f>'[1]2支出'!B500</f>
        <v>7376</v>
      </c>
      <c r="C22" s="313">
        <f>'[1]2支出'!C500</f>
        <v>7058</v>
      </c>
      <c r="D22" s="313">
        <f>'[1]2支出'!D500</f>
        <v>7610</v>
      </c>
      <c r="E22" s="315">
        <f>'[1]2支出'!E500</f>
        <v>3.1724511930585786</v>
      </c>
      <c r="F22" s="313">
        <f>'[1]2支出'!F500</f>
        <v>7293</v>
      </c>
      <c r="G22" s="315">
        <f>'[1]2支出'!G500</f>
        <v>3.329555114763383</v>
      </c>
      <c r="H22" s="564">
        <f>'[1]2支出'!H500</f>
        <v>0</v>
      </c>
    </row>
    <row r="23" spans="1:8" s="406" customFormat="1" ht="19.5" customHeight="1">
      <c r="A23" s="565" t="s">
        <v>135</v>
      </c>
      <c r="B23" s="313">
        <f>'[1]2支出'!B518</f>
        <v>5379</v>
      </c>
      <c r="C23" s="313">
        <f>'[1]2支出'!C518</f>
        <v>153</v>
      </c>
      <c r="D23" s="313">
        <f>'[1]2支出'!D518</f>
        <v>10761</v>
      </c>
      <c r="E23" s="315">
        <f>'[1]2支出'!E518</f>
        <v>100.05577244841048</v>
      </c>
      <c r="F23" s="313">
        <f>'[1]2支出'!F518</f>
        <v>136</v>
      </c>
      <c r="G23" s="315">
        <f>'[1]2支出'!G518</f>
        <v>-11.111111111111116</v>
      </c>
      <c r="H23" s="564">
        <f>'[1]2支出'!H518</f>
        <v>0</v>
      </c>
    </row>
    <row r="24" spans="1:8" ht="48" customHeight="1">
      <c r="A24" s="565" t="s">
        <v>136</v>
      </c>
      <c r="B24" s="313">
        <f>'[1]2支出'!B525</f>
        <v>1179</v>
      </c>
      <c r="C24" s="313">
        <f>'[1]2支出'!C525</f>
        <v>1010</v>
      </c>
      <c r="D24" s="313">
        <f>'[1]2支出'!D525</f>
        <v>2099</v>
      </c>
      <c r="E24" s="315">
        <f>'[1]2支出'!E525</f>
        <v>78.03223070398644</v>
      </c>
      <c r="F24" s="313">
        <f>'[1]2支出'!F525</f>
        <v>1512</v>
      </c>
      <c r="G24" s="315">
        <f>'[1]2支出'!G525</f>
        <v>49.7029702970297</v>
      </c>
      <c r="H24" s="564" t="str">
        <f>'[1]2支出'!H525</f>
        <v>主要是本级粮食风险金较去年新增500万元。</v>
      </c>
    </row>
    <row r="25" spans="1:8" ht="27" customHeight="1">
      <c r="A25" s="565" t="s">
        <v>137</v>
      </c>
      <c r="B25" s="313">
        <f>'[1]2支出'!B533</f>
        <v>4281</v>
      </c>
      <c r="C25" s="313">
        <f>'[1]2支出'!C533</f>
        <v>4195</v>
      </c>
      <c r="D25" s="313">
        <f>'[1]2支出'!D533</f>
        <v>3660</v>
      </c>
      <c r="E25" s="315">
        <f>'[1]2支出'!E533</f>
        <v>-14.505956552207433</v>
      </c>
      <c r="F25" s="313">
        <f>'[1]2支出'!F533</f>
        <v>3413</v>
      </c>
      <c r="G25" s="315">
        <f>'[1]2支出'!G533</f>
        <v>-18.641239570917755</v>
      </c>
      <c r="H25" s="564" t="str">
        <f>'[1]2支出'!H533</f>
        <v>主要是部分专项减少及规范津补贴</v>
      </c>
    </row>
    <row r="26" spans="1:8" ht="31.5" customHeight="1">
      <c r="A26" s="566" t="s">
        <v>138</v>
      </c>
      <c r="B26" s="313">
        <f>'[1]2支出'!B555</f>
        <v>4772</v>
      </c>
      <c r="C26" s="313">
        <f>'[1]2支出'!C555</f>
        <v>4520</v>
      </c>
      <c r="D26" s="313">
        <f>'[1]2支出'!D555</f>
        <v>8181</v>
      </c>
      <c r="E26" s="315">
        <f>'[1]2支出'!E555</f>
        <v>71.43755238893546</v>
      </c>
      <c r="F26" s="313">
        <f>'[1]2支出'!F555</f>
        <v>7829</v>
      </c>
      <c r="G26" s="315">
        <f>'[1]2支出'!G555</f>
        <v>73.20796460176992</v>
      </c>
      <c r="H26" s="564" t="str">
        <f>'[1]2支出'!H555</f>
        <v>两江流域补偿金及保育教育费等支出。</v>
      </c>
    </row>
    <row r="27" spans="1:8" ht="19.5" customHeight="1">
      <c r="A27" s="565" t="s">
        <v>139</v>
      </c>
      <c r="B27" s="313">
        <f>'[1]2支出'!B558</f>
        <v>32208</v>
      </c>
      <c r="C27" s="313">
        <f>'[1]2支出'!C558</f>
        <v>32208</v>
      </c>
      <c r="D27" s="313">
        <f>'[1]2支出'!D558</f>
        <v>32193</v>
      </c>
      <c r="E27" s="315">
        <f>'[1]2支出'!E558</f>
        <v>-0.046572280178837556</v>
      </c>
      <c r="F27" s="313">
        <f>'[1]2支出'!F558</f>
        <v>30612</v>
      </c>
      <c r="G27" s="315">
        <f>'[1]2支出'!G558</f>
        <v>-4.9552906110283175</v>
      </c>
      <c r="H27" s="567"/>
    </row>
    <row r="28" spans="1:8" s="405" customFormat="1" ht="19.5" customHeight="1">
      <c r="A28" s="565" t="s">
        <v>140</v>
      </c>
      <c r="B28" s="313">
        <f>'[1]2支出'!B562</f>
        <v>106</v>
      </c>
      <c r="C28" s="313">
        <f>'[1]2支出'!C562</f>
        <v>106</v>
      </c>
      <c r="D28" s="313">
        <f>'[1]2支出'!D562</f>
        <v>142</v>
      </c>
      <c r="E28" s="315">
        <f>'[1]2支出'!E562</f>
        <v>33.96226415094339</v>
      </c>
      <c r="F28" s="313">
        <f>'[1]2支出'!F562</f>
        <v>142</v>
      </c>
      <c r="G28" s="315">
        <f>'[1]2支出'!G562</f>
        <v>33.96226415094339</v>
      </c>
      <c r="H28" s="567"/>
    </row>
    <row r="29" spans="1:8" ht="19.5" customHeight="1">
      <c r="A29" s="568" t="s">
        <v>141</v>
      </c>
      <c r="B29" s="569">
        <f>IF(SUM(B7:B28)='[1]2支出'!B564,SUM(B7:B28),0)</f>
        <v>927770</v>
      </c>
      <c r="C29" s="569">
        <f>IF(SUM(C7:C28)='[1]2支出'!C564,SUM(C7:C28),0)</f>
        <v>757444</v>
      </c>
      <c r="D29" s="569">
        <f>IF(SUM(D7:D28)='[1]2支出'!D564,'[1]2支出'!D564,0)</f>
        <v>970105</v>
      </c>
      <c r="E29" s="332">
        <f>(D29-B29)/B29*100</f>
        <v>4.563092145682658</v>
      </c>
      <c r="F29" s="569">
        <f>IF(SUM(F7:F28)='[1]2支出'!F564,'[1]2支出'!F564,0)</f>
        <v>782815</v>
      </c>
      <c r="G29" s="332">
        <f>(F29/C29-1)*100</f>
        <v>3.3495545545281225</v>
      </c>
      <c r="H29" s="570"/>
    </row>
    <row r="30" spans="1:8" s="405" customFormat="1" ht="18" customHeight="1">
      <c r="A30" s="571" t="s">
        <v>142</v>
      </c>
      <c r="B30" s="572">
        <v>100873</v>
      </c>
      <c r="C30" s="572"/>
      <c r="D30" s="572">
        <v>104583</v>
      </c>
      <c r="E30" s="332">
        <f aca="true" t="shared" si="0" ref="E30:E35">(D30-B30)/B30*100</f>
        <v>3.6778920028154216</v>
      </c>
      <c r="F30" s="573"/>
      <c r="G30" s="573"/>
      <c r="H30" s="574"/>
    </row>
    <row r="31" spans="1:8" s="406" customFormat="1" ht="18" customHeight="1">
      <c r="A31" s="571" t="s">
        <v>143</v>
      </c>
      <c r="B31" s="572">
        <v>106053</v>
      </c>
      <c r="C31" s="572"/>
      <c r="D31" s="572">
        <v>113965</v>
      </c>
      <c r="E31" s="332">
        <f t="shared" si="0"/>
        <v>7.460420733029712</v>
      </c>
      <c r="F31" s="573"/>
      <c r="G31" s="573"/>
      <c r="H31" s="574"/>
    </row>
    <row r="32" spans="1:8" ht="18" customHeight="1">
      <c r="A32" s="571" t="s">
        <v>144</v>
      </c>
      <c r="B32" s="572">
        <v>25625</v>
      </c>
      <c r="C32" s="572"/>
      <c r="D32" s="572">
        <v>103894</v>
      </c>
      <c r="E32" s="332">
        <f t="shared" si="0"/>
        <v>305.44</v>
      </c>
      <c r="F32" s="573"/>
      <c r="G32" s="573"/>
      <c r="H32" s="574"/>
    </row>
    <row r="33" spans="1:8" s="405" customFormat="1" ht="18" customHeight="1">
      <c r="A33" s="571" t="s">
        <v>145</v>
      </c>
      <c r="B33" s="572">
        <v>510</v>
      </c>
      <c r="C33" s="572"/>
      <c r="D33" s="572">
        <v>513</v>
      </c>
      <c r="E33" s="332">
        <f t="shared" si="0"/>
        <v>0.5882352941176471</v>
      </c>
      <c r="F33" s="573"/>
      <c r="G33" s="573"/>
      <c r="H33" s="574"/>
    </row>
    <row r="34" spans="1:8" s="406" customFormat="1" ht="18" customHeight="1">
      <c r="A34" s="571" t="s">
        <v>146</v>
      </c>
      <c r="B34" s="575"/>
      <c r="C34" s="572"/>
      <c r="D34" s="572"/>
      <c r="E34" s="332"/>
      <c r="F34" s="573"/>
      <c r="G34" s="573"/>
      <c r="H34" s="574"/>
    </row>
    <row r="35" spans="1:8" s="405" customFormat="1" ht="18" customHeight="1">
      <c r="A35" s="576" t="s">
        <v>147</v>
      </c>
      <c r="B35" s="577">
        <f>SUM(B29:B34)</f>
        <v>1160831</v>
      </c>
      <c r="C35" s="578"/>
      <c r="D35" s="577">
        <f>SUM(D29:D34)</f>
        <v>1293060</v>
      </c>
      <c r="E35" s="579">
        <f t="shared" si="0"/>
        <v>11.390891525122951</v>
      </c>
      <c r="F35" s="580"/>
      <c r="G35" s="581"/>
      <c r="H35" s="582"/>
    </row>
    <row r="36" spans="1:8" ht="39" customHeight="1">
      <c r="A36" s="583" t="s">
        <v>153</v>
      </c>
      <c r="B36" s="584"/>
      <c r="C36" s="584"/>
      <c r="D36" s="584"/>
      <c r="E36" s="584"/>
      <c r="F36" s="584"/>
      <c r="G36" s="584"/>
      <c r="H36" s="584"/>
    </row>
  </sheetData>
  <sheetProtection/>
  <mergeCells count="10">
    <mergeCell ref="A2:H2"/>
    <mergeCell ref="B4:C4"/>
    <mergeCell ref="D4:G4"/>
    <mergeCell ref="D5:E5"/>
    <mergeCell ref="F5:G5"/>
    <mergeCell ref="A36:H36"/>
    <mergeCell ref="A4:A6"/>
    <mergeCell ref="B5:B6"/>
    <mergeCell ref="C5:C6"/>
    <mergeCell ref="H4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I570"/>
  <sheetViews>
    <sheetView showZeros="0" tabSelected="1" zoomScale="120" zoomScaleNormal="120" workbookViewId="0" topLeftCell="A1">
      <pane xSplit="1" ySplit="6" topLeftCell="B304" activePane="bottomRight" state="frozen"/>
      <selection pane="bottomRight" activeCell="A307" sqref="A307"/>
    </sheetView>
  </sheetViews>
  <sheetFormatPr defaultColWidth="9.00390625" defaultRowHeight="14.25"/>
  <cols>
    <col min="1" max="1" width="28.25390625" style="408" customWidth="1"/>
    <col min="2" max="2" width="9.125" style="409" customWidth="1"/>
    <col min="3" max="3" width="9.875" style="409" bestFit="1" customWidth="1"/>
    <col min="4" max="4" width="8.75390625" style="409" customWidth="1"/>
    <col min="5" max="5" width="7.75390625" style="410" customWidth="1"/>
    <col min="6" max="6" width="8.75390625" style="409" customWidth="1"/>
    <col min="7" max="7" width="7.875" style="408" customWidth="1"/>
    <col min="8" max="8" width="14.50390625" style="302" customWidth="1"/>
    <col min="9" max="9" width="16.25390625" style="408" customWidth="1"/>
    <col min="10" max="16384" width="9.00390625" style="408" customWidth="1"/>
  </cols>
  <sheetData>
    <row r="1" ht="15.75" customHeight="1">
      <c r="A1" s="408" t="s">
        <v>154</v>
      </c>
    </row>
    <row r="2" spans="1:8" ht="25.5" customHeight="1">
      <c r="A2" s="411" t="s">
        <v>155</v>
      </c>
      <c r="B2" s="411"/>
      <c r="C2" s="411"/>
      <c r="D2" s="411"/>
      <c r="E2" s="411"/>
      <c r="F2" s="411"/>
      <c r="G2" s="411"/>
      <c r="H2" s="411"/>
    </row>
    <row r="3" spans="1:8" ht="15">
      <c r="A3" s="412"/>
      <c r="B3" s="413"/>
      <c r="C3" s="414"/>
      <c r="D3" s="415"/>
      <c r="E3" s="416"/>
      <c r="F3" s="416"/>
      <c r="G3" s="416"/>
      <c r="H3" s="415" t="s">
        <v>56</v>
      </c>
    </row>
    <row r="4" spans="1:8" ht="16.5" customHeight="1">
      <c r="A4" s="417" t="s">
        <v>111</v>
      </c>
      <c r="B4" s="418" t="s">
        <v>156</v>
      </c>
      <c r="C4" s="418"/>
      <c r="D4" s="419" t="s">
        <v>113</v>
      </c>
      <c r="E4" s="418"/>
      <c r="F4" s="418"/>
      <c r="G4" s="420"/>
      <c r="H4" s="418" t="s">
        <v>114</v>
      </c>
    </row>
    <row r="5" spans="1:8" ht="16.5" customHeight="1">
      <c r="A5" s="421"/>
      <c r="B5" s="422" t="s">
        <v>115</v>
      </c>
      <c r="C5" s="422" t="s">
        <v>117</v>
      </c>
      <c r="D5" s="423" t="s">
        <v>115</v>
      </c>
      <c r="E5" s="424"/>
      <c r="F5" s="425" t="s">
        <v>117</v>
      </c>
      <c r="G5" s="426"/>
      <c r="H5" s="418"/>
    </row>
    <row r="6" spans="1:8" ht="16.5" customHeight="1">
      <c r="A6" s="427"/>
      <c r="B6" s="422"/>
      <c r="C6" s="422"/>
      <c r="D6" s="423" t="s">
        <v>118</v>
      </c>
      <c r="E6" s="425" t="s">
        <v>64</v>
      </c>
      <c r="F6" s="422" t="s">
        <v>118</v>
      </c>
      <c r="G6" s="426" t="s">
        <v>64</v>
      </c>
      <c r="H6" s="418"/>
    </row>
    <row r="7" spans="1:8" s="405" customFormat="1" ht="19.5" customHeight="1">
      <c r="A7" s="428" t="s">
        <v>119</v>
      </c>
      <c r="B7" s="429">
        <v>56553</v>
      </c>
      <c r="C7" s="430">
        <v>55052</v>
      </c>
      <c r="D7" s="431">
        <f>D8+D16+D22+D28+D41+D48+D50+D56+D60+D67+D69+D73+D77+D80+D86+D91+D97+D102+D117+D35+D65+D108</f>
        <v>64506</v>
      </c>
      <c r="E7" s="432">
        <f>(D7/B7-1)*100</f>
        <v>14.06291443424752</v>
      </c>
      <c r="F7" s="433">
        <f>F8+F16+F22+F28+F41+F48+F50+F56+F60+F67+F69+F73+F77+F80+F86+F91+F97+F102+F117+F35+F65+F108</f>
        <v>63369</v>
      </c>
      <c r="G7" s="434">
        <f>(F7/C7-1)*100</f>
        <v>15.107534694470681</v>
      </c>
      <c r="H7" s="435" t="s">
        <v>157</v>
      </c>
    </row>
    <row r="8" spans="1:9" s="406" customFormat="1" ht="19.5" customHeight="1">
      <c r="A8" s="436" t="s">
        <v>158</v>
      </c>
      <c r="B8" s="437">
        <v>2100</v>
      </c>
      <c r="C8" s="438">
        <v>2100</v>
      </c>
      <c r="D8" s="439">
        <f>SUM(D9:D15)</f>
        <v>1707</v>
      </c>
      <c r="E8" s="440"/>
      <c r="F8" s="441">
        <f>SUM(F9:F15)</f>
        <v>1707</v>
      </c>
      <c r="G8" s="442"/>
      <c r="H8" s="443"/>
      <c r="I8" s="454"/>
    </row>
    <row r="9" spans="1:9" ht="19.5" customHeight="1">
      <c r="A9" s="444" t="s">
        <v>159</v>
      </c>
      <c r="B9" s="445">
        <v>1289</v>
      </c>
      <c r="C9" s="446">
        <v>1289</v>
      </c>
      <c r="D9" s="447">
        <v>876</v>
      </c>
      <c r="E9" s="440"/>
      <c r="F9" s="448">
        <v>876</v>
      </c>
      <c r="G9" s="442"/>
      <c r="H9" s="443"/>
      <c r="I9" s="454"/>
    </row>
    <row r="10" spans="1:9" ht="19.5" customHeight="1">
      <c r="A10" s="444" t="s">
        <v>160</v>
      </c>
      <c r="B10" s="445">
        <v>282</v>
      </c>
      <c r="C10" s="446">
        <v>282</v>
      </c>
      <c r="D10" s="447">
        <v>385</v>
      </c>
      <c r="E10" s="440"/>
      <c r="F10" s="448">
        <v>385</v>
      </c>
      <c r="G10" s="442"/>
      <c r="H10" s="443"/>
      <c r="I10" s="454"/>
    </row>
    <row r="11" spans="1:9" ht="19.5" customHeight="1">
      <c r="A11" s="444" t="s">
        <v>161</v>
      </c>
      <c r="B11" s="445">
        <v>123</v>
      </c>
      <c r="C11" s="446">
        <v>123</v>
      </c>
      <c r="D11" s="447">
        <v>229</v>
      </c>
      <c r="E11" s="440"/>
      <c r="F11" s="448">
        <v>229</v>
      </c>
      <c r="G11" s="442"/>
      <c r="H11" s="443"/>
      <c r="I11" s="454"/>
    </row>
    <row r="12" spans="1:9" ht="19.5" customHeight="1">
      <c r="A12" s="444" t="s">
        <v>162</v>
      </c>
      <c r="B12" s="445">
        <v>78</v>
      </c>
      <c r="C12" s="446">
        <v>78</v>
      </c>
      <c r="D12" s="447">
        <v>83</v>
      </c>
      <c r="E12" s="440"/>
      <c r="F12" s="448">
        <v>83</v>
      </c>
      <c r="G12" s="442"/>
      <c r="H12" s="443"/>
      <c r="I12" s="454"/>
    </row>
    <row r="13" spans="1:9" ht="19.5" customHeight="1">
      <c r="A13" s="444" t="s">
        <v>163</v>
      </c>
      <c r="B13" s="445">
        <v>20</v>
      </c>
      <c r="C13" s="446">
        <v>20</v>
      </c>
      <c r="D13" s="447">
        <v>2</v>
      </c>
      <c r="E13" s="440"/>
      <c r="F13" s="448">
        <v>2</v>
      </c>
      <c r="G13" s="442"/>
      <c r="H13" s="443"/>
      <c r="I13" s="454"/>
    </row>
    <row r="14" spans="1:9" ht="19.5" customHeight="1">
      <c r="A14" s="444" t="s">
        <v>164</v>
      </c>
      <c r="B14" s="445">
        <v>67</v>
      </c>
      <c r="C14" s="446">
        <v>67</v>
      </c>
      <c r="D14" s="447">
        <v>86</v>
      </c>
      <c r="E14" s="440"/>
      <c r="F14" s="448">
        <v>86</v>
      </c>
      <c r="G14" s="442"/>
      <c r="H14" s="443"/>
      <c r="I14" s="454"/>
    </row>
    <row r="15" spans="1:9" ht="19.5" customHeight="1">
      <c r="A15" s="444" t="s">
        <v>165</v>
      </c>
      <c r="B15" s="445">
        <v>241</v>
      </c>
      <c r="C15" s="446">
        <v>241</v>
      </c>
      <c r="D15" s="447">
        <v>46</v>
      </c>
      <c r="E15" s="449"/>
      <c r="F15" s="448">
        <v>46</v>
      </c>
      <c r="G15" s="442"/>
      <c r="H15" s="443"/>
      <c r="I15" s="454"/>
    </row>
    <row r="16" spans="1:9" s="406" customFormat="1" ht="19.5" customHeight="1">
      <c r="A16" s="436" t="s">
        <v>166</v>
      </c>
      <c r="B16" s="437">
        <v>1131</v>
      </c>
      <c r="C16" s="438">
        <v>1131</v>
      </c>
      <c r="D16" s="439">
        <f>SUM(D17:D21)</f>
        <v>1279</v>
      </c>
      <c r="E16" s="440"/>
      <c r="F16" s="441">
        <f>SUM(F17:F21)</f>
        <v>1279</v>
      </c>
      <c r="G16" s="442"/>
      <c r="H16" s="443"/>
      <c r="I16" s="454"/>
    </row>
    <row r="17" spans="1:9" ht="19.5" customHeight="1">
      <c r="A17" s="444" t="s">
        <v>159</v>
      </c>
      <c r="B17" s="445">
        <v>566</v>
      </c>
      <c r="C17" s="446">
        <v>566</v>
      </c>
      <c r="D17" s="447">
        <v>600</v>
      </c>
      <c r="E17" s="440"/>
      <c r="F17" s="448">
        <v>600</v>
      </c>
      <c r="G17" s="442"/>
      <c r="H17" s="443"/>
      <c r="I17" s="454"/>
    </row>
    <row r="18" spans="1:9" ht="19.5" customHeight="1">
      <c r="A18" s="444" t="s">
        <v>160</v>
      </c>
      <c r="B18" s="445">
        <v>318</v>
      </c>
      <c r="C18" s="446">
        <v>318</v>
      </c>
      <c r="D18" s="447">
        <v>356</v>
      </c>
      <c r="E18" s="440"/>
      <c r="F18" s="448">
        <v>356</v>
      </c>
      <c r="G18" s="442"/>
      <c r="H18" s="443"/>
      <c r="I18" s="454"/>
    </row>
    <row r="19" spans="1:9" ht="19.5" customHeight="1">
      <c r="A19" s="450" t="s">
        <v>167</v>
      </c>
      <c r="B19" s="445">
        <v>102</v>
      </c>
      <c r="C19" s="446">
        <v>102</v>
      </c>
      <c r="D19" s="447">
        <v>142</v>
      </c>
      <c r="E19" s="440"/>
      <c r="F19" s="448">
        <v>142</v>
      </c>
      <c r="G19" s="442"/>
      <c r="H19" s="443"/>
      <c r="I19" s="454"/>
    </row>
    <row r="20" spans="1:9" ht="19.5" customHeight="1">
      <c r="A20" s="444" t="s">
        <v>168</v>
      </c>
      <c r="B20" s="445">
        <v>84</v>
      </c>
      <c r="C20" s="446">
        <v>84</v>
      </c>
      <c r="D20" s="447">
        <v>103</v>
      </c>
      <c r="E20" s="440"/>
      <c r="F20" s="448">
        <v>103</v>
      </c>
      <c r="G20" s="442"/>
      <c r="H20" s="443"/>
      <c r="I20" s="454"/>
    </row>
    <row r="21" spans="1:9" ht="19.5" customHeight="1">
      <c r="A21" s="444" t="s">
        <v>164</v>
      </c>
      <c r="B21" s="445">
        <v>61</v>
      </c>
      <c r="C21" s="446">
        <v>61</v>
      </c>
      <c r="D21" s="447">
        <v>78</v>
      </c>
      <c r="E21" s="440"/>
      <c r="F21" s="448">
        <v>78</v>
      </c>
      <c r="G21" s="442"/>
      <c r="H21" s="443"/>
      <c r="I21" s="454"/>
    </row>
    <row r="22" spans="1:9" s="406" customFormat="1" ht="19.5" customHeight="1">
      <c r="A22" s="436" t="s">
        <v>169</v>
      </c>
      <c r="B22" s="437">
        <v>10568</v>
      </c>
      <c r="C22" s="438">
        <v>10533</v>
      </c>
      <c r="D22" s="439">
        <f>SUM(D23:D27)</f>
        <v>13169</v>
      </c>
      <c r="E22" s="440"/>
      <c r="F22" s="441">
        <f>SUM(F23:F27)</f>
        <v>13114</v>
      </c>
      <c r="G22" s="442"/>
      <c r="H22" s="443"/>
      <c r="I22" s="454"/>
    </row>
    <row r="23" spans="1:9" ht="19.5" customHeight="1">
      <c r="A23" s="444" t="s">
        <v>159</v>
      </c>
      <c r="B23" s="445">
        <v>7617</v>
      </c>
      <c r="C23" s="446">
        <v>7617</v>
      </c>
      <c r="D23" s="447">
        <v>6596</v>
      </c>
      <c r="E23" s="440"/>
      <c r="F23" s="448">
        <v>6596</v>
      </c>
      <c r="G23" s="442"/>
      <c r="H23" s="443"/>
      <c r="I23" s="454"/>
    </row>
    <row r="24" spans="1:9" ht="19.5" customHeight="1">
      <c r="A24" s="444" t="s">
        <v>160</v>
      </c>
      <c r="B24" s="445">
        <v>1637</v>
      </c>
      <c r="C24" s="446">
        <v>1637</v>
      </c>
      <c r="D24" s="447">
        <v>1298</v>
      </c>
      <c r="E24" s="440"/>
      <c r="F24" s="448">
        <v>1298</v>
      </c>
      <c r="G24" s="442"/>
      <c r="H24" s="443"/>
      <c r="I24" s="454"/>
    </row>
    <row r="25" spans="1:9" ht="19.5" customHeight="1">
      <c r="A25" s="444" t="s">
        <v>170</v>
      </c>
      <c r="B25" s="445">
        <v>141</v>
      </c>
      <c r="C25" s="446">
        <v>106</v>
      </c>
      <c r="D25" s="447">
        <v>150</v>
      </c>
      <c r="E25" s="440"/>
      <c r="F25" s="448">
        <v>95</v>
      </c>
      <c r="G25" s="442"/>
      <c r="H25" s="443"/>
      <c r="I25" s="454"/>
    </row>
    <row r="26" spans="1:9" ht="19.5" customHeight="1">
      <c r="A26" s="444" t="s">
        <v>164</v>
      </c>
      <c r="B26" s="445">
        <v>406</v>
      </c>
      <c r="C26" s="446">
        <v>406</v>
      </c>
      <c r="D26" s="447">
        <v>4038</v>
      </c>
      <c r="E26" s="440"/>
      <c r="F26" s="448">
        <v>4038</v>
      </c>
      <c r="G26" s="442"/>
      <c r="H26" s="443"/>
      <c r="I26" s="454"/>
    </row>
    <row r="27" spans="1:9" s="406" customFormat="1" ht="19.5" customHeight="1">
      <c r="A27" s="444" t="s">
        <v>171</v>
      </c>
      <c r="B27" s="445">
        <v>767</v>
      </c>
      <c r="C27" s="446">
        <v>767</v>
      </c>
      <c r="D27" s="447">
        <v>1087</v>
      </c>
      <c r="E27" s="440"/>
      <c r="F27" s="448">
        <v>1087</v>
      </c>
      <c r="G27" s="442"/>
      <c r="H27" s="443"/>
      <c r="I27" s="454"/>
    </row>
    <row r="28" spans="1:9" ht="19.5" customHeight="1">
      <c r="A28" s="436" t="s">
        <v>172</v>
      </c>
      <c r="B28" s="437">
        <v>1717</v>
      </c>
      <c r="C28" s="438">
        <v>1027</v>
      </c>
      <c r="D28" s="439">
        <f>SUM(D29:D34)</f>
        <v>2463</v>
      </c>
      <c r="E28" s="440"/>
      <c r="F28" s="441">
        <f>SUM(F29:F34)</f>
        <v>2244</v>
      </c>
      <c r="G28" s="442"/>
      <c r="H28" s="443"/>
      <c r="I28" s="454"/>
    </row>
    <row r="29" spans="1:9" ht="19.5" customHeight="1">
      <c r="A29" s="444" t="s">
        <v>159</v>
      </c>
      <c r="B29" s="445">
        <v>347</v>
      </c>
      <c r="C29" s="446">
        <v>347</v>
      </c>
      <c r="D29" s="447">
        <v>342</v>
      </c>
      <c r="E29" s="440"/>
      <c r="F29" s="448">
        <v>342</v>
      </c>
      <c r="G29" s="442"/>
      <c r="H29" s="443"/>
      <c r="I29" s="454"/>
    </row>
    <row r="30" spans="1:9" ht="19.5" customHeight="1">
      <c r="A30" s="444" t="s">
        <v>160</v>
      </c>
      <c r="B30" s="445">
        <v>236</v>
      </c>
      <c r="C30" s="446">
        <v>236</v>
      </c>
      <c r="D30" s="447">
        <v>256</v>
      </c>
      <c r="E30" s="440"/>
      <c r="F30" s="448">
        <v>256</v>
      </c>
      <c r="G30" s="442"/>
      <c r="H30" s="443"/>
      <c r="I30" s="454"/>
    </row>
    <row r="31" spans="1:9" ht="19.5" customHeight="1">
      <c r="A31" s="444" t="s">
        <v>173</v>
      </c>
      <c r="B31" s="445">
        <v>205</v>
      </c>
      <c r="C31" s="446">
        <v>0</v>
      </c>
      <c r="D31" s="447">
        <v>93</v>
      </c>
      <c r="E31" s="440"/>
      <c r="F31" s="448"/>
      <c r="G31" s="442"/>
      <c r="H31" s="443"/>
      <c r="I31" s="454"/>
    </row>
    <row r="32" spans="1:9" ht="19.5" customHeight="1">
      <c r="A32" s="444" t="s">
        <v>174</v>
      </c>
      <c r="B32" s="445">
        <v>287</v>
      </c>
      <c r="C32" s="446">
        <v>102</v>
      </c>
      <c r="D32" s="447">
        <v>1295</v>
      </c>
      <c r="E32" s="440"/>
      <c r="F32" s="448">
        <v>1169</v>
      </c>
      <c r="G32" s="442"/>
      <c r="H32" s="443"/>
      <c r="I32" s="454"/>
    </row>
    <row r="33" spans="1:9" s="406" customFormat="1" ht="19.5" customHeight="1">
      <c r="A33" s="444" t="s">
        <v>164</v>
      </c>
      <c r="B33" s="445">
        <v>325</v>
      </c>
      <c r="C33" s="446">
        <v>325</v>
      </c>
      <c r="D33" s="447">
        <v>419</v>
      </c>
      <c r="E33" s="440"/>
      <c r="F33" s="448">
        <v>419</v>
      </c>
      <c r="G33" s="442"/>
      <c r="H33" s="443"/>
      <c r="I33" s="454"/>
    </row>
    <row r="34" spans="1:9" ht="19.5" customHeight="1">
      <c r="A34" s="444" t="s">
        <v>175</v>
      </c>
      <c r="B34" s="445">
        <v>317</v>
      </c>
      <c r="C34" s="446">
        <v>17</v>
      </c>
      <c r="D34" s="447">
        <v>58</v>
      </c>
      <c r="E34" s="440"/>
      <c r="F34" s="448">
        <v>58</v>
      </c>
      <c r="G34" s="442"/>
      <c r="H34" s="443"/>
      <c r="I34" s="454"/>
    </row>
    <row r="35" spans="1:9" ht="19.5" customHeight="1">
      <c r="A35" s="436" t="s">
        <v>176</v>
      </c>
      <c r="B35" s="437">
        <v>2028</v>
      </c>
      <c r="C35" s="438">
        <v>2028</v>
      </c>
      <c r="D35" s="439">
        <f>SUM(D36:D40)</f>
        <v>842</v>
      </c>
      <c r="E35" s="440"/>
      <c r="F35" s="441">
        <f>SUM(F36:F40)</f>
        <v>842</v>
      </c>
      <c r="G35" s="442"/>
      <c r="H35" s="443"/>
      <c r="I35" s="454"/>
    </row>
    <row r="36" spans="1:9" ht="19.5" customHeight="1">
      <c r="A36" s="444" t="s">
        <v>159</v>
      </c>
      <c r="B36" s="445">
        <v>403</v>
      </c>
      <c r="C36" s="446">
        <v>403</v>
      </c>
      <c r="D36" s="447">
        <v>446</v>
      </c>
      <c r="E36" s="440"/>
      <c r="F36" s="448">
        <v>446</v>
      </c>
      <c r="G36" s="442"/>
      <c r="H36" s="443"/>
      <c r="I36" s="454"/>
    </row>
    <row r="37" spans="1:9" ht="19.5" customHeight="1">
      <c r="A37" s="444" t="s">
        <v>160</v>
      </c>
      <c r="B37" s="445">
        <v>119</v>
      </c>
      <c r="C37" s="446">
        <v>119</v>
      </c>
      <c r="D37" s="447">
        <v>122</v>
      </c>
      <c r="E37" s="440"/>
      <c r="F37" s="448">
        <v>122</v>
      </c>
      <c r="G37" s="442"/>
      <c r="H37" s="443"/>
      <c r="I37" s="454"/>
    </row>
    <row r="38" spans="1:9" s="406" customFormat="1" ht="19.5" customHeight="1">
      <c r="A38" s="444" t="s">
        <v>177</v>
      </c>
      <c r="B38" s="445">
        <v>511</v>
      </c>
      <c r="C38" s="446">
        <v>511</v>
      </c>
      <c r="D38" s="447">
        <v>6</v>
      </c>
      <c r="E38" s="440"/>
      <c r="F38" s="448">
        <v>6</v>
      </c>
      <c r="G38" s="442"/>
      <c r="H38" s="443"/>
      <c r="I38" s="454"/>
    </row>
    <row r="39" spans="1:9" ht="19.5" customHeight="1">
      <c r="A39" s="444" t="s">
        <v>178</v>
      </c>
      <c r="B39" s="445">
        <v>25</v>
      </c>
      <c r="C39" s="446">
        <v>25</v>
      </c>
      <c r="D39" s="447">
        <v>22</v>
      </c>
      <c r="E39" s="440"/>
      <c r="F39" s="448">
        <v>22</v>
      </c>
      <c r="G39" s="442"/>
      <c r="H39" s="443"/>
      <c r="I39" s="454"/>
    </row>
    <row r="40" spans="1:9" ht="19.5" customHeight="1">
      <c r="A40" s="444" t="s">
        <v>164</v>
      </c>
      <c r="B40" s="445">
        <v>970</v>
      </c>
      <c r="C40" s="446">
        <v>970</v>
      </c>
      <c r="D40" s="447">
        <v>246</v>
      </c>
      <c r="E40" s="440"/>
      <c r="F40" s="448">
        <v>246</v>
      </c>
      <c r="G40" s="442"/>
      <c r="H40" s="443"/>
      <c r="I40" s="454"/>
    </row>
    <row r="41" spans="1:9" ht="19.5" customHeight="1">
      <c r="A41" s="436" t="s">
        <v>179</v>
      </c>
      <c r="B41" s="437">
        <v>2676</v>
      </c>
      <c r="C41" s="438">
        <v>2625</v>
      </c>
      <c r="D41" s="439">
        <f>SUM(D42:D47)</f>
        <v>3066</v>
      </c>
      <c r="E41" s="440"/>
      <c r="F41" s="441">
        <f>SUM(F42:F47)</f>
        <v>2977</v>
      </c>
      <c r="G41" s="442"/>
      <c r="H41" s="443"/>
      <c r="I41" s="454"/>
    </row>
    <row r="42" spans="1:9" ht="19.5" customHeight="1">
      <c r="A42" s="444" t="s">
        <v>159</v>
      </c>
      <c r="B42" s="445">
        <v>1231</v>
      </c>
      <c r="C42" s="446">
        <v>1231</v>
      </c>
      <c r="D42" s="447">
        <v>975</v>
      </c>
      <c r="E42" s="440"/>
      <c r="F42" s="448">
        <v>975</v>
      </c>
      <c r="G42" s="442"/>
      <c r="H42" s="443"/>
      <c r="I42" s="454"/>
    </row>
    <row r="43" spans="1:9" ht="19.5" customHeight="1">
      <c r="A43" s="444" t="s">
        <v>160</v>
      </c>
      <c r="B43" s="445">
        <v>480</v>
      </c>
      <c r="C43" s="446">
        <v>430</v>
      </c>
      <c r="D43" s="447">
        <v>257</v>
      </c>
      <c r="E43" s="440"/>
      <c r="F43" s="448">
        <v>193</v>
      </c>
      <c r="G43" s="442"/>
      <c r="H43" s="443"/>
      <c r="I43" s="454"/>
    </row>
    <row r="44" spans="1:9" ht="19.5" customHeight="1">
      <c r="A44" s="444" t="s">
        <v>180</v>
      </c>
      <c r="B44" s="445">
        <v>143</v>
      </c>
      <c r="C44" s="446">
        <v>143</v>
      </c>
      <c r="D44" s="447">
        <v>176</v>
      </c>
      <c r="E44" s="440"/>
      <c r="F44" s="448">
        <v>176</v>
      </c>
      <c r="G44" s="442"/>
      <c r="H44" s="443"/>
      <c r="I44" s="454"/>
    </row>
    <row r="45" spans="1:9" ht="19.5" customHeight="1">
      <c r="A45" s="444" t="s">
        <v>181</v>
      </c>
      <c r="B45" s="445">
        <v>65</v>
      </c>
      <c r="C45" s="446">
        <v>65</v>
      </c>
      <c r="D45" s="447">
        <v>70</v>
      </c>
      <c r="E45" s="440"/>
      <c r="F45" s="448">
        <v>65</v>
      </c>
      <c r="G45" s="442"/>
      <c r="H45" s="443"/>
      <c r="I45" s="454"/>
    </row>
    <row r="46" spans="1:9" s="406" customFormat="1" ht="19.5" customHeight="1">
      <c r="A46" s="444" t="s">
        <v>164</v>
      </c>
      <c r="B46" s="445">
        <v>757</v>
      </c>
      <c r="C46" s="446">
        <v>756</v>
      </c>
      <c r="D46" s="447">
        <v>1568</v>
      </c>
      <c r="E46" s="440"/>
      <c r="F46" s="448">
        <v>1568</v>
      </c>
      <c r="G46" s="442"/>
      <c r="H46" s="443"/>
      <c r="I46" s="454"/>
    </row>
    <row r="47" spans="1:9" ht="19.5" customHeight="1">
      <c r="A47" s="444" t="s">
        <v>182</v>
      </c>
      <c r="B47" s="445"/>
      <c r="C47" s="446"/>
      <c r="D47" s="447">
        <v>20</v>
      </c>
      <c r="E47" s="440"/>
      <c r="F47" s="451"/>
      <c r="G47" s="442"/>
      <c r="H47" s="443"/>
      <c r="I47" s="454"/>
    </row>
    <row r="48" spans="1:9" s="406" customFormat="1" ht="19.5" customHeight="1">
      <c r="A48" s="436" t="s">
        <v>183</v>
      </c>
      <c r="B48" s="437">
        <v>2900</v>
      </c>
      <c r="C48" s="438">
        <v>2900</v>
      </c>
      <c r="D48" s="439">
        <f>SUM(D49:D49)</f>
        <v>2800</v>
      </c>
      <c r="E48" s="440"/>
      <c r="F48" s="441">
        <f>SUM(F49:F49)</f>
        <v>2800</v>
      </c>
      <c r="G48" s="442"/>
      <c r="H48" s="443"/>
      <c r="I48" s="454"/>
    </row>
    <row r="49" spans="1:9" ht="19.5" customHeight="1">
      <c r="A49" s="444" t="s">
        <v>184</v>
      </c>
      <c r="B49" s="445">
        <v>2900</v>
      </c>
      <c r="C49" s="446">
        <v>2900</v>
      </c>
      <c r="D49" s="447">
        <v>2800</v>
      </c>
      <c r="E49" s="440"/>
      <c r="F49" s="448">
        <v>2800</v>
      </c>
      <c r="G49" s="442"/>
      <c r="H49" s="443"/>
      <c r="I49" s="454"/>
    </row>
    <row r="50" spans="1:9" ht="19.5" customHeight="1">
      <c r="A50" s="436" t="s">
        <v>185</v>
      </c>
      <c r="B50" s="437">
        <v>704</v>
      </c>
      <c r="C50" s="438">
        <v>696</v>
      </c>
      <c r="D50" s="439">
        <f>SUM(D51:D55)</f>
        <v>768</v>
      </c>
      <c r="E50" s="440"/>
      <c r="F50" s="441">
        <f>SUM(F51:F55)</f>
        <v>743</v>
      </c>
      <c r="G50" s="442"/>
      <c r="H50" s="443"/>
      <c r="I50" s="454"/>
    </row>
    <row r="51" spans="1:9" ht="19.5" customHeight="1">
      <c r="A51" s="444" t="s">
        <v>159</v>
      </c>
      <c r="B51" s="445">
        <v>415</v>
      </c>
      <c r="C51" s="446">
        <v>415</v>
      </c>
      <c r="D51" s="447">
        <v>440</v>
      </c>
      <c r="E51" s="440"/>
      <c r="F51" s="448">
        <v>440</v>
      </c>
      <c r="G51" s="442"/>
      <c r="H51" s="443"/>
      <c r="I51" s="454"/>
    </row>
    <row r="52" spans="1:9" ht="19.5" customHeight="1">
      <c r="A52" s="444" t="s">
        <v>160</v>
      </c>
      <c r="B52" s="445">
        <v>3</v>
      </c>
      <c r="C52" s="446"/>
      <c r="D52" s="447">
        <v>3</v>
      </c>
      <c r="E52" s="440"/>
      <c r="F52" s="448"/>
      <c r="G52" s="442"/>
      <c r="H52" s="443"/>
      <c r="I52" s="454"/>
    </row>
    <row r="53" spans="1:9" s="406" customFormat="1" ht="19.5" customHeight="1">
      <c r="A53" s="444" t="s">
        <v>186</v>
      </c>
      <c r="B53" s="445">
        <v>79</v>
      </c>
      <c r="C53" s="446">
        <v>77</v>
      </c>
      <c r="D53" s="447">
        <v>26</v>
      </c>
      <c r="E53" s="440"/>
      <c r="F53" s="448">
        <v>21</v>
      </c>
      <c r="G53" s="442"/>
      <c r="H53" s="443"/>
      <c r="I53" s="454"/>
    </row>
    <row r="54" spans="1:9" ht="19.5" customHeight="1">
      <c r="A54" s="444" t="s">
        <v>164</v>
      </c>
      <c r="B54" s="445">
        <v>204</v>
      </c>
      <c r="C54" s="446">
        <v>204</v>
      </c>
      <c r="D54" s="447">
        <v>282</v>
      </c>
      <c r="E54" s="440"/>
      <c r="F54" s="448">
        <v>282</v>
      </c>
      <c r="G54" s="442"/>
      <c r="H54" s="443"/>
      <c r="I54" s="454"/>
    </row>
    <row r="55" spans="1:9" ht="19.5" customHeight="1">
      <c r="A55" s="444" t="s">
        <v>187</v>
      </c>
      <c r="B55" s="445">
        <v>3</v>
      </c>
      <c r="C55" s="446"/>
      <c r="D55" s="447">
        <v>17</v>
      </c>
      <c r="E55" s="440"/>
      <c r="F55" s="448"/>
      <c r="G55" s="442"/>
      <c r="H55" s="443"/>
      <c r="I55" s="454"/>
    </row>
    <row r="56" spans="1:9" s="406" customFormat="1" ht="19.5" customHeight="1">
      <c r="A56" s="436" t="s">
        <v>188</v>
      </c>
      <c r="B56" s="437">
        <v>3394</v>
      </c>
      <c r="C56" s="438">
        <v>3394</v>
      </c>
      <c r="D56" s="439">
        <f>SUM(D57:D59)</f>
        <v>3788</v>
      </c>
      <c r="E56" s="440"/>
      <c r="F56" s="441">
        <f>SUM(F57:F59)</f>
        <v>3788</v>
      </c>
      <c r="G56" s="442"/>
      <c r="H56" s="443"/>
      <c r="I56" s="454"/>
    </row>
    <row r="57" spans="1:9" ht="19.5" customHeight="1">
      <c r="A57" s="444" t="s">
        <v>159</v>
      </c>
      <c r="B57" s="452">
        <v>2264</v>
      </c>
      <c r="C57" s="446">
        <v>2264</v>
      </c>
      <c r="D57" s="453">
        <v>2436</v>
      </c>
      <c r="E57" s="440"/>
      <c r="F57" s="448">
        <v>2436</v>
      </c>
      <c r="G57" s="442"/>
      <c r="H57" s="443"/>
      <c r="I57" s="454"/>
    </row>
    <row r="58" spans="1:9" ht="19.5" customHeight="1">
      <c r="A58" s="444" t="s">
        <v>160</v>
      </c>
      <c r="B58" s="452">
        <v>560</v>
      </c>
      <c r="C58" s="446">
        <v>560</v>
      </c>
      <c r="D58" s="453">
        <v>633</v>
      </c>
      <c r="E58" s="440"/>
      <c r="F58" s="448">
        <v>633</v>
      </c>
      <c r="G58" s="442"/>
      <c r="H58" s="443"/>
      <c r="I58" s="454"/>
    </row>
    <row r="59" spans="1:9" s="406" customFormat="1" ht="19.5" customHeight="1">
      <c r="A59" s="444" t="s">
        <v>164</v>
      </c>
      <c r="B59" s="452">
        <v>570</v>
      </c>
      <c r="C59" s="446">
        <v>570</v>
      </c>
      <c r="D59" s="453">
        <v>719</v>
      </c>
      <c r="E59" s="440"/>
      <c r="F59" s="448">
        <v>719</v>
      </c>
      <c r="G59" s="442"/>
      <c r="H59" s="443"/>
      <c r="I59" s="454"/>
    </row>
    <row r="60" spans="1:9" ht="19.5" customHeight="1">
      <c r="A60" s="436" t="s">
        <v>189</v>
      </c>
      <c r="B60" s="437">
        <v>1192</v>
      </c>
      <c r="C60" s="438">
        <v>1192</v>
      </c>
      <c r="D60" s="439">
        <f>SUM(D61:D64)</f>
        <v>1065</v>
      </c>
      <c r="E60" s="440"/>
      <c r="F60" s="441">
        <f>SUM(F61:F64)</f>
        <v>1065</v>
      </c>
      <c r="G60" s="442"/>
      <c r="H60" s="443"/>
      <c r="I60" s="454"/>
    </row>
    <row r="61" spans="1:9" ht="19.5" customHeight="1">
      <c r="A61" s="444" t="s">
        <v>159</v>
      </c>
      <c r="B61" s="445">
        <v>302</v>
      </c>
      <c r="C61" s="446">
        <v>302</v>
      </c>
      <c r="D61" s="447">
        <v>316</v>
      </c>
      <c r="E61" s="440"/>
      <c r="F61" s="448">
        <v>316</v>
      </c>
      <c r="G61" s="442"/>
      <c r="H61" s="443"/>
      <c r="I61" s="454"/>
    </row>
    <row r="62" spans="1:9" ht="19.5" customHeight="1">
      <c r="A62" s="444" t="s">
        <v>160</v>
      </c>
      <c r="B62" s="445">
        <v>94</v>
      </c>
      <c r="C62" s="446">
        <v>94</v>
      </c>
      <c r="D62" s="447">
        <v>282</v>
      </c>
      <c r="E62" s="440"/>
      <c r="F62" s="448">
        <v>282</v>
      </c>
      <c r="G62" s="442"/>
      <c r="H62" s="443"/>
      <c r="I62" s="454"/>
    </row>
    <row r="63" spans="1:9" ht="19.5" customHeight="1">
      <c r="A63" s="444" t="s">
        <v>164</v>
      </c>
      <c r="B63" s="445">
        <v>166</v>
      </c>
      <c r="C63" s="446">
        <v>166</v>
      </c>
      <c r="D63" s="447">
        <v>217</v>
      </c>
      <c r="E63" s="440"/>
      <c r="F63" s="448">
        <v>217</v>
      </c>
      <c r="G63" s="442"/>
      <c r="H63" s="443"/>
      <c r="I63" s="454"/>
    </row>
    <row r="64" spans="1:9" s="406" customFormat="1" ht="19.5" customHeight="1">
      <c r="A64" s="444" t="s">
        <v>190</v>
      </c>
      <c r="B64" s="445">
        <v>630</v>
      </c>
      <c r="C64" s="446">
        <v>630</v>
      </c>
      <c r="D64" s="447">
        <v>250</v>
      </c>
      <c r="E64" s="440"/>
      <c r="F64" s="448">
        <v>250</v>
      </c>
      <c r="G64" s="442"/>
      <c r="H64" s="443"/>
      <c r="I64" s="454"/>
    </row>
    <row r="65" spans="1:9" ht="19.5" customHeight="1">
      <c r="A65" s="436" t="s">
        <v>191</v>
      </c>
      <c r="B65" s="455">
        <v>222</v>
      </c>
      <c r="C65" s="446"/>
      <c r="D65" s="456">
        <f>D66</f>
        <v>39</v>
      </c>
      <c r="E65" s="440"/>
      <c r="F65" s="451"/>
      <c r="G65" s="442"/>
      <c r="H65" s="443"/>
      <c r="I65" s="454"/>
    </row>
    <row r="66" spans="1:9" ht="19.5" customHeight="1">
      <c r="A66" s="444" t="s">
        <v>192</v>
      </c>
      <c r="B66" s="445">
        <v>222</v>
      </c>
      <c r="C66" s="446"/>
      <c r="D66" s="447">
        <v>39</v>
      </c>
      <c r="E66" s="440"/>
      <c r="F66" s="448"/>
      <c r="G66" s="442"/>
      <c r="H66" s="443"/>
      <c r="I66" s="454"/>
    </row>
    <row r="67" spans="1:9" s="406" customFormat="1" ht="19.5" customHeight="1">
      <c r="A67" s="436" t="s">
        <v>193</v>
      </c>
      <c r="B67" s="437">
        <v>10</v>
      </c>
      <c r="C67" s="438">
        <v>0</v>
      </c>
      <c r="D67" s="439">
        <f>SUM(D68:D68)</f>
        <v>3</v>
      </c>
      <c r="E67" s="440"/>
      <c r="F67" s="441">
        <f>SUM(F68:F68)</f>
        <v>0</v>
      </c>
      <c r="G67" s="442"/>
      <c r="H67" s="443"/>
      <c r="I67" s="454"/>
    </row>
    <row r="68" spans="1:9" ht="19.5" customHeight="1">
      <c r="A68" s="444" t="s">
        <v>194</v>
      </c>
      <c r="B68" s="452">
        <v>10</v>
      </c>
      <c r="C68" s="446"/>
      <c r="D68" s="453">
        <v>3</v>
      </c>
      <c r="E68" s="440"/>
      <c r="F68" s="448"/>
      <c r="G68" s="442"/>
      <c r="H68" s="443"/>
      <c r="I68" s="454"/>
    </row>
    <row r="69" spans="1:9" ht="19.5" customHeight="1">
      <c r="A69" s="436" t="s">
        <v>195</v>
      </c>
      <c r="B69" s="437">
        <v>266</v>
      </c>
      <c r="C69" s="438">
        <v>246</v>
      </c>
      <c r="D69" s="439">
        <f>SUM(D70:D72)</f>
        <v>338</v>
      </c>
      <c r="E69" s="440"/>
      <c r="F69" s="441">
        <f>SUM(F70:F72)</f>
        <v>264</v>
      </c>
      <c r="G69" s="442"/>
      <c r="H69" s="443"/>
      <c r="I69" s="454"/>
    </row>
    <row r="70" spans="1:9" s="406" customFormat="1" ht="19.5" customHeight="1">
      <c r="A70" s="444" t="s">
        <v>159</v>
      </c>
      <c r="B70" s="452">
        <v>196</v>
      </c>
      <c r="C70" s="446">
        <v>196</v>
      </c>
      <c r="D70" s="453">
        <v>212</v>
      </c>
      <c r="E70" s="440"/>
      <c r="F70" s="448">
        <v>212</v>
      </c>
      <c r="G70" s="442"/>
      <c r="H70" s="443"/>
      <c r="I70" s="454"/>
    </row>
    <row r="71" spans="1:9" ht="19.5" customHeight="1">
      <c r="A71" s="444" t="s">
        <v>196</v>
      </c>
      <c r="B71" s="452">
        <v>45</v>
      </c>
      <c r="C71" s="446">
        <v>25</v>
      </c>
      <c r="D71" s="453">
        <v>92</v>
      </c>
      <c r="E71" s="440"/>
      <c r="F71" s="448">
        <v>18</v>
      </c>
      <c r="G71" s="442"/>
      <c r="H71" s="443"/>
      <c r="I71" s="454"/>
    </row>
    <row r="72" spans="1:9" ht="19.5" customHeight="1">
      <c r="A72" s="444" t="s">
        <v>164</v>
      </c>
      <c r="B72" s="452">
        <v>25</v>
      </c>
      <c r="C72" s="446">
        <v>25</v>
      </c>
      <c r="D72" s="453">
        <v>34</v>
      </c>
      <c r="E72" s="440"/>
      <c r="F72" s="448">
        <v>34</v>
      </c>
      <c r="G72" s="442"/>
      <c r="H72" s="443"/>
      <c r="I72" s="454"/>
    </row>
    <row r="73" spans="1:9" s="406" customFormat="1" ht="19.5" customHeight="1">
      <c r="A73" s="436" t="s">
        <v>197</v>
      </c>
      <c r="B73" s="437">
        <v>269</v>
      </c>
      <c r="C73" s="438">
        <v>261</v>
      </c>
      <c r="D73" s="439">
        <f>SUM(D74:D76)</f>
        <v>287</v>
      </c>
      <c r="E73" s="440"/>
      <c r="F73" s="441">
        <f>SUM(F74:F76)</f>
        <v>279</v>
      </c>
      <c r="G73" s="442"/>
      <c r="H73" s="443"/>
      <c r="I73" s="454"/>
    </row>
    <row r="74" spans="1:9" ht="19.5" customHeight="1">
      <c r="A74" s="444" t="s">
        <v>159</v>
      </c>
      <c r="B74" s="452">
        <v>192</v>
      </c>
      <c r="C74" s="446">
        <v>192</v>
      </c>
      <c r="D74" s="453">
        <v>261</v>
      </c>
      <c r="E74" s="440"/>
      <c r="F74" s="448">
        <v>261</v>
      </c>
      <c r="G74" s="442"/>
      <c r="H74" s="443"/>
      <c r="I74" s="454"/>
    </row>
    <row r="75" spans="1:9" ht="19.5" customHeight="1">
      <c r="A75" s="444" t="s">
        <v>160</v>
      </c>
      <c r="B75" s="452">
        <v>50</v>
      </c>
      <c r="C75" s="446">
        <v>50</v>
      </c>
      <c r="D75" s="453"/>
      <c r="E75" s="440"/>
      <c r="F75" s="448"/>
      <c r="G75" s="442"/>
      <c r="H75" s="443"/>
      <c r="I75" s="454"/>
    </row>
    <row r="76" spans="1:9" s="406" customFormat="1" ht="19.5" customHeight="1">
      <c r="A76" s="444" t="s">
        <v>198</v>
      </c>
      <c r="B76" s="452">
        <v>27</v>
      </c>
      <c r="C76" s="446">
        <v>19</v>
      </c>
      <c r="D76" s="453">
        <v>26</v>
      </c>
      <c r="E76" s="440"/>
      <c r="F76" s="448">
        <v>18</v>
      </c>
      <c r="G76" s="442"/>
      <c r="H76" s="443"/>
      <c r="I76" s="454"/>
    </row>
    <row r="77" spans="1:9" ht="19.5" customHeight="1">
      <c r="A77" s="436" t="s">
        <v>199</v>
      </c>
      <c r="B77" s="437">
        <v>343</v>
      </c>
      <c r="C77" s="438">
        <v>343</v>
      </c>
      <c r="D77" s="439">
        <f>SUM(D78:D79)</f>
        <v>435</v>
      </c>
      <c r="E77" s="440"/>
      <c r="F77" s="441">
        <f>SUM(F78:F79)</f>
        <v>435</v>
      </c>
      <c r="G77" s="442"/>
      <c r="H77" s="443"/>
      <c r="I77" s="454"/>
    </row>
    <row r="78" spans="1:9" ht="19.5" customHeight="1">
      <c r="A78" s="444" t="s">
        <v>159</v>
      </c>
      <c r="B78" s="452">
        <v>245</v>
      </c>
      <c r="C78" s="446">
        <v>245</v>
      </c>
      <c r="D78" s="453">
        <v>254</v>
      </c>
      <c r="E78" s="440"/>
      <c r="F78" s="448">
        <v>254</v>
      </c>
      <c r="G78" s="442"/>
      <c r="H78" s="443"/>
      <c r="I78" s="454"/>
    </row>
    <row r="79" spans="1:9" ht="19.5" customHeight="1">
      <c r="A79" s="444" t="s">
        <v>160</v>
      </c>
      <c r="B79" s="452">
        <v>98</v>
      </c>
      <c r="C79" s="446">
        <v>98</v>
      </c>
      <c r="D79" s="453">
        <v>181</v>
      </c>
      <c r="E79" s="440"/>
      <c r="F79" s="448">
        <v>181</v>
      </c>
      <c r="G79" s="442"/>
      <c r="H79" s="443"/>
      <c r="I79" s="454"/>
    </row>
    <row r="80" spans="1:9" ht="19.5" customHeight="1">
      <c r="A80" s="436" t="s">
        <v>200</v>
      </c>
      <c r="B80" s="437">
        <v>1574</v>
      </c>
      <c r="C80" s="438">
        <v>1529</v>
      </c>
      <c r="D80" s="439">
        <f>SUM(D81:D85)</f>
        <v>1597</v>
      </c>
      <c r="E80" s="440"/>
      <c r="F80" s="441">
        <f>SUM(F81:F85)</f>
        <v>1521</v>
      </c>
      <c r="G80" s="442"/>
      <c r="H80" s="443"/>
      <c r="I80" s="454"/>
    </row>
    <row r="81" spans="1:9" ht="19.5" customHeight="1">
      <c r="A81" s="444" t="s">
        <v>159</v>
      </c>
      <c r="B81" s="452">
        <v>638</v>
      </c>
      <c r="C81" s="446">
        <v>638</v>
      </c>
      <c r="D81" s="453">
        <v>704</v>
      </c>
      <c r="E81" s="440"/>
      <c r="F81" s="448">
        <v>704</v>
      </c>
      <c r="G81" s="442"/>
      <c r="H81" s="443"/>
      <c r="I81" s="454"/>
    </row>
    <row r="82" spans="1:9" s="406" customFormat="1" ht="19.5" customHeight="1">
      <c r="A82" s="444" t="s">
        <v>160</v>
      </c>
      <c r="B82" s="452">
        <v>632</v>
      </c>
      <c r="C82" s="446">
        <v>597</v>
      </c>
      <c r="D82" s="453">
        <v>562</v>
      </c>
      <c r="E82" s="440"/>
      <c r="F82" s="448">
        <v>507</v>
      </c>
      <c r="G82" s="442"/>
      <c r="H82" s="443"/>
      <c r="I82" s="454"/>
    </row>
    <row r="83" spans="1:9" ht="19.5" customHeight="1">
      <c r="A83" s="444" t="s">
        <v>201</v>
      </c>
      <c r="B83" s="452">
        <v>26</v>
      </c>
      <c r="C83" s="446">
        <v>20</v>
      </c>
      <c r="D83" s="453"/>
      <c r="E83" s="440"/>
      <c r="F83" s="448"/>
      <c r="G83" s="442"/>
      <c r="H83" s="443"/>
      <c r="I83" s="454"/>
    </row>
    <row r="84" spans="1:9" ht="19.5" customHeight="1">
      <c r="A84" s="444" t="s">
        <v>164</v>
      </c>
      <c r="B84" s="452">
        <v>239</v>
      </c>
      <c r="C84" s="446">
        <v>239</v>
      </c>
      <c r="D84" s="453">
        <v>310</v>
      </c>
      <c r="E84" s="440"/>
      <c r="F84" s="448">
        <v>310</v>
      </c>
      <c r="G84" s="442"/>
      <c r="H84" s="443"/>
      <c r="I84" s="454"/>
    </row>
    <row r="85" spans="1:9" ht="19.5" customHeight="1">
      <c r="A85" s="444" t="s">
        <v>202</v>
      </c>
      <c r="B85" s="452">
        <v>39</v>
      </c>
      <c r="C85" s="446">
        <v>35</v>
      </c>
      <c r="D85" s="453">
        <v>21</v>
      </c>
      <c r="E85" s="440"/>
      <c r="F85" s="448"/>
      <c r="G85" s="442"/>
      <c r="H85" s="443"/>
      <c r="I85" s="454"/>
    </row>
    <row r="86" spans="1:9" s="406" customFormat="1" ht="19.5" customHeight="1">
      <c r="A86" s="436" t="s">
        <v>203</v>
      </c>
      <c r="B86" s="437">
        <v>9552</v>
      </c>
      <c r="C86" s="438">
        <v>9338</v>
      </c>
      <c r="D86" s="439">
        <f>SUM(D87:D90)</f>
        <v>14693</v>
      </c>
      <c r="E86" s="440"/>
      <c r="F86" s="441">
        <f>SUM(F87:F90)</f>
        <v>14607</v>
      </c>
      <c r="G86" s="442"/>
      <c r="H86" s="443"/>
      <c r="I86" s="454"/>
    </row>
    <row r="87" spans="1:9" ht="19.5" customHeight="1">
      <c r="A87" s="444" t="s">
        <v>159</v>
      </c>
      <c r="B87" s="452">
        <v>7461</v>
      </c>
      <c r="C87" s="446">
        <v>7461</v>
      </c>
      <c r="D87" s="453">
        <v>11444</v>
      </c>
      <c r="E87" s="440"/>
      <c r="F87" s="448">
        <v>11444</v>
      </c>
      <c r="G87" s="442"/>
      <c r="H87" s="443"/>
      <c r="I87" s="454"/>
    </row>
    <row r="88" spans="1:9" ht="19.5" customHeight="1">
      <c r="A88" s="444" t="s">
        <v>160</v>
      </c>
      <c r="B88" s="452">
        <v>1783</v>
      </c>
      <c r="C88" s="446">
        <v>1569</v>
      </c>
      <c r="D88" s="453">
        <v>2872</v>
      </c>
      <c r="E88" s="440"/>
      <c r="F88" s="448">
        <v>2786</v>
      </c>
      <c r="G88" s="442"/>
      <c r="H88" s="443"/>
      <c r="I88" s="454"/>
    </row>
    <row r="89" spans="1:9" ht="19.5" customHeight="1">
      <c r="A89" s="444" t="s">
        <v>164</v>
      </c>
      <c r="B89" s="452">
        <v>201</v>
      </c>
      <c r="C89" s="446">
        <v>201</v>
      </c>
      <c r="D89" s="453">
        <v>332</v>
      </c>
      <c r="E89" s="440"/>
      <c r="F89" s="448">
        <v>332</v>
      </c>
      <c r="G89" s="442"/>
      <c r="H89" s="443"/>
      <c r="I89" s="454"/>
    </row>
    <row r="90" spans="1:9" s="406" customFormat="1" ht="19.5" customHeight="1">
      <c r="A90" s="444" t="s">
        <v>204</v>
      </c>
      <c r="B90" s="452">
        <v>107</v>
      </c>
      <c r="C90" s="446">
        <v>107</v>
      </c>
      <c r="D90" s="453">
        <v>45</v>
      </c>
      <c r="E90" s="440"/>
      <c r="F90" s="448">
        <v>45</v>
      </c>
      <c r="G90" s="442"/>
      <c r="H90" s="443"/>
      <c r="I90" s="454"/>
    </row>
    <row r="91" spans="1:9" ht="19.5" customHeight="1">
      <c r="A91" s="436" t="s">
        <v>205</v>
      </c>
      <c r="B91" s="437">
        <v>1627</v>
      </c>
      <c r="C91" s="438">
        <v>1627</v>
      </c>
      <c r="D91" s="439">
        <f>SUM(D92:D96)</f>
        <v>2586</v>
      </c>
      <c r="E91" s="440"/>
      <c r="F91" s="441">
        <f>SUM(F92:F96)</f>
        <v>2521</v>
      </c>
      <c r="G91" s="442"/>
      <c r="H91" s="443"/>
      <c r="I91" s="454"/>
    </row>
    <row r="92" spans="1:9" ht="19.5" customHeight="1">
      <c r="A92" s="444" t="s">
        <v>159</v>
      </c>
      <c r="B92" s="452">
        <v>750</v>
      </c>
      <c r="C92" s="446">
        <v>750</v>
      </c>
      <c r="D92" s="453">
        <v>732</v>
      </c>
      <c r="E92" s="440"/>
      <c r="F92" s="448">
        <v>732</v>
      </c>
      <c r="G92" s="442"/>
      <c r="H92" s="443"/>
      <c r="I92" s="454"/>
    </row>
    <row r="93" spans="1:9" ht="19.5" customHeight="1">
      <c r="A93" s="444" t="s">
        <v>160</v>
      </c>
      <c r="B93" s="452">
        <v>507</v>
      </c>
      <c r="C93" s="446">
        <v>507</v>
      </c>
      <c r="D93" s="453">
        <v>720</v>
      </c>
      <c r="E93" s="440"/>
      <c r="F93" s="448">
        <v>656</v>
      </c>
      <c r="G93" s="442"/>
      <c r="H93" s="443"/>
      <c r="I93" s="454"/>
    </row>
    <row r="94" spans="1:9" s="406" customFormat="1" ht="19.5" customHeight="1">
      <c r="A94" s="444" t="s">
        <v>206</v>
      </c>
      <c r="B94" s="452">
        <v>13</v>
      </c>
      <c r="C94" s="446">
        <v>13</v>
      </c>
      <c r="D94" s="453">
        <v>30</v>
      </c>
      <c r="E94" s="440"/>
      <c r="F94" s="448">
        <v>30</v>
      </c>
      <c r="G94" s="442"/>
      <c r="H94" s="443"/>
      <c r="I94" s="454"/>
    </row>
    <row r="95" spans="1:9" ht="19.5" customHeight="1">
      <c r="A95" s="444" t="s">
        <v>164</v>
      </c>
      <c r="B95" s="452">
        <v>57</v>
      </c>
      <c r="C95" s="446">
        <v>57</v>
      </c>
      <c r="D95" s="453">
        <v>70</v>
      </c>
      <c r="E95" s="440"/>
      <c r="F95" s="448">
        <v>70</v>
      </c>
      <c r="G95" s="442"/>
      <c r="H95" s="443"/>
      <c r="I95" s="454"/>
    </row>
    <row r="96" spans="1:9" ht="19.5" customHeight="1">
      <c r="A96" s="444" t="s">
        <v>207</v>
      </c>
      <c r="B96" s="452">
        <v>300</v>
      </c>
      <c r="C96" s="446">
        <v>300</v>
      </c>
      <c r="D96" s="453">
        <v>1034</v>
      </c>
      <c r="E96" s="440"/>
      <c r="F96" s="448">
        <v>1033</v>
      </c>
      <c r="G96" s="442"/>
      <c r="H96" s="443"/>
      <c r="I96" s="454"/>
    </row>
    <row r="97" spans="1:9" ht="19.5" customHeight="1">
      <c r="A97" s="436" t="s">
        <v>208</v>
      </c>
      <c r="B97" s="437">
        <v>1147</v>
      </c>
      <c r="C97" s="438">
        <v>1147</v>
      </c>
      <c r="D97" s="439">
        <f>SUM(D98:D101)</f>
        <v>1492</v>
      </c>
      <c r="E97" s="440"/>
      <c r="F97" s="441">
        <f>SUM(F98:F101)</f>
        <v>1491</v>
      </c>
      <c r="G97" s="442"/>
      <c r="H97" s="443"/>
      <c r="I97" s="454"/>
    </row>
    <row r="98" spans="1:9" ht="19.5" customHeight="1">
      <c r="A98" s="444" t="s">
        <v>159</v>
      </c>
      <c r="B98" s="452">
        <v>543</v>
      </c>
      <c r="C98" s="446">
        <v>543</v>
      </c>
      <c r="D98" s="453">
        <v>552</v>
      </c>
      <c r="E98" s="440"/>
      <c r="F98" s="448">
        <v>551</v>
      </c>
      <c r="G98" s="442"/>
      <c r="H98" s="443"/>
      <c r="I98" s="454"/>
    </row>
    <row r="99" spans="1:9" ht="19.5" customHeight="1">
      <c r="A99" s="444" t="s">
        <v>160</v>
      </c>
      <c r="B99" s="452">
        <v>384</v>
      </c>
      <c r="C99" s="446">
        <v>384</v>
      </c>
      <c r="D99" s="453">
        <v>494</v>
      </c>
      <c r="E99" s="440"/>
      <c r="F99" s="448">
        <v>494</v>
      </c>
      <c r="G99" s="442"/>
      <c r="H99" s="443"/>
      <c r="I99" s="454"/>
    </row>
    <row r="100" spans="1:9" ht="19.5" customHeight="1">
      <c r="A100" s="444" t="s">
        <v>164</v>
      </c>
      <c r="B100" s="452">
        <v>120</v>
      </c>
      <c r="C100" s="446">
        <v>120</v>
      </c>
      <c r="D100" s="453">
        <v>163</v>
      </c>
      <c r="E100" s="440"/>
      <c r="F100" s="448">
        <v>163</v>
      </c>
      <c r="G100" s="442"/>
      <c r="H100" s="443"/>
      <c r="I100" s="454"/>
    </row>
    <row r="101" spans="1:9" ht="19.5" customHeight="1">
      <c r="A101" s="444" t="s">
        <v>209</v>
      </c>
      <c r="B101" s="452">
        <v>100</v>
      </c>
      <c r="C101" s="446">
        <v>100</v>
      </c>
      <c r="D101" s="453">
        <v>283</v>
      </c>
      <c r="E101" s="440"/>
      <c r="F101" s="448">
        <v>283</v>
      </c>
      <c r="G101" s="442"/>
      <c r="H101" s="443"/>
      <c r="I101" s="454"/>
    </row>
    <row r="102" spans="1:9" ht="19.5" customHeight="1">
      <c r="A102" s="436" t="s">
        <v>210</v>
      </c>
      <c r="B102" s="437">
        <v>994</v>
      </c>
      <c r="C102" s="438">
        <v>978</v>
      </c>
      <c r="D102" s="439">
        <f>SUM(D103:D107)</f>
        <v>1223</v>
      </c>
      <c r="E102" s="440"/>
      <c r="F102" s="441">
        <f>SUM(F103:F107)</f>
        <v>1217</v>
      </c>
      <c r="G102" s="442"/>
      <c r="H102" s="443"/>
      <c r="I102" s="454"/>
    </row>
    <row r="103" spans="1:9" ht="19.5" customHeight="1">
      <c r="A103" s="444" t="s">
        <v>159</v>
      </c>
      <c r="B103" s="452">
        <v>473</v>
      </c>
      <c r="C103" s="446">
        <v>473</v>
      </c>
      <c r="D103" s="453">
        <v>493</v>
      </c>
      <c r="E103" s="440"/>
      <c r="F103" s="448">
        <v>493</v>
      </c>
      <c r="G103" s="442"/>
      <c r="H103" s="443"/>
      <c r="I103" s="454"/>
    </row>
    <row r="104" spans="1:9" ht="19.5" customHeight="1">
      <c r="A104" s="444" t="s">
        <v>160</v>
      </c>
      <c r="B104" s="452">
        <v>295</v>
      </c>
      <c r="C104" s="446">
        <v>295</v>
      </c>
      <c r="D104" s="453">
        <v>461</v>
      </c>
      <c r="E104" s="440"/>
      <c r="F104" s="448">
        <v>461</v>
      </c>
      <c r="G104" s="442"/>
      <c r="H104" s="443"/>
      <c r="I104" s="454"/>
    </row>
    <row r="105" spans="1:9" ht="19.5" customHeight="1">
      <c r="A105" s="444" t="s">
        <v>211</v>
      </c>
      <c r="B105" s="452">
        <v>20</v>
      </c>
      <c r="C105" s="446">
        <v>20</v>
      </c>
      <c r="D105" s="453"/>
      <c r="E105" s="440"/>
      <c r="F105" s="448"/>
      <c r="G105" s="442"/>
      <c r="H105" s="443"/>
      <c r="I105" s="454"/>
    </row>
    <row r="106" spans="1:9" ht="19.5" customHeight="1">
      <c r="A106" s="444" t="s">
        <v>212</v>
      </c>
      <c r="B106" s="452">
        <v>154</v>
      </c>
      <c r="C106" s="446">
        <v>138</v>
      </c>
      <c r="D106" s="453">
        <v>190</v>
      </c>
      <c r="E106" s="440"/>
      <c r="F106" s="448">
        <v>184</v>
      </c>
      <c r="G106" s="442"/>
      <c r="H106" s="443"/>
      <c r="I106" s="454"/>
    </row>
    <row r="107" spans="1:9" ht="19.5" customHeight="1">
      <c r="A107" s="444" t="s">
        <v>164</v>
      </c>
      <c r="B107" s="452">
        <v>52</v>
      </c>
      <c r="C107" s="446">
        <v>52</v>
      </c>
      <c r="D107" s="453">
        <v>79</v>
      </c>
      <c r="E107" s="440"/>
      <c r="F107" s="448">
        <v>79</v>
      </c>
      <c r="G107" s="442"/>
      <c r="H107" s="443"/>
      <c r="I107" s="454"/>
    </row>
    <row r="108" spans="1:9" ht="19.5" customHeight="1">
      <c r="A108" s="436" t="s">
        <v>213</v>
      </c>
      <c r="B108" s="437">
        <v>8357</v>
      </c>
      <c r="C108" s="438">
        <v>8175</v>
      </c>
      <c r="D108" s="439">
        <f>SUM(D109:D116)</f>
        <v>8592</v>
      </c>
      <c r="E108" s="441"/>
      <c r="F108" s="441">
        <f>SUM(F109:F116)</f>
        <v>8201</v>
      </c>
      <c r="G108" s="442"/>
      <c r="H108" s="457"/>
      <c r="I108" s="454"/>
    </row>
    <row r="109" spans="1:9" ht="19.5" customHeight="1">
      <c r="A109" s="444" t="s">
        <v>159</v>
      </c>
      <c r="B109" s="452">
        <v>4123</v>
      </c>
      <c r="C109" s="446">
        <v>4123</v>
      </c>
      <c r="D109" s="453">
        <v>4199</v>
      </c>
      <c r="E109" s="440"/>
      <c r="F109" s="448">
        <v>4199</v>
      </c>
      <c r="G109" s="442"/>
      <c r="H109" s="443"/>
      <c r="I109" s="454"/>
    </row>
    <row r="110" spans="1:9" s="406" customFormat="1" ht="19.5" customHeight="1">
      <c r="A110" s="444" t="s">
        <v>160</v>
      </c>
      <c r="B110" s="452">
        <v>1564</v>
      </c>
      <c r="C110" s="446">
        <v>1410</v>
      </c>
      <c r="D110" s="453">
        <v>1476</v>
      </c>
      <c r="E110" s="440"/>
      <c r="F110" s="448">
        <v>1432</v>
      </c>
      <c r="G110" s="442"/>
      <c r="H110" s="443"/>
      <c r="I110" s="454"/>
    </row>
    <row r="111" spans="1:9" ht="19.5" customHeight="1">
      <c r="A111" s="444" t="s">
        <v>214</v>
      </c>
      <c r="B111" s="452"/>
      <c r="C111" s="446"/>
      <c r="D111" s="453">
        <v>305</v>
      </c>
      <c r="E111" s="440"/>
      <c r="F111" s="448"/>
      <c r="G111" s="442"/>
      <c r="H111" s="443"/>
      <c r="I111" s="454"/>
    </row>
    <row r="112" spans="1:9" s="405" customFormat="1" ht="19.5" customHeight="1">
      <c r="A112" s="444" t="s">
        <v>215</v>
      </c>
      <c r="B112" s="452">
        <v>538</v>
      </c>
      <c r="C112" s="446">
        <v>538</v>
      </c>
      <c r="D112" s="453">
        <v>248</v>
      </c>
      <c r="E112" s="440"/>
      <c r="F112" s="448">
        <v>248</v>
      </c>
      <c r="G112" s="442"/>
      <c r="H112" s="443"/>
      <c r="I112" s="454"/>
    </row>
    <row r="113" spans="1:9" s="406" customFormat="1" ht="19.5" customHeight="1">
      <c r="A113" s="444" t="s">
        <v>216</v>
      </c>
      <c r="B113" s="452">
        <v>50</v>
      </c>
      <c r="C113" s="446">
        <v>50</v>
      </c>
      <c r="D113" s="453"/>
      <c r="E113" s="440"/>
      <c r="F113" s="448"/>
      <c r="G113" s="442"/>
      <c r="H113" s="443"/>
      <c r="I113" s="454"/>
    </row>
    <row r="114" spans="1:9" ht="19.5" customHeight="1">
      <c r="A114" s="444" t="s">
        <v>217</v>
      </c>
      <c r="B114" s="452">
        <v>501</v>
      </c>
      <c r="C114" s="446">
        <v>501</v>
      </c>
      <c r="D114" s="453">
        <v>484</v>
      </c>
      <c r="E114" s="440"/>
      <c r="F114" s="448">
        <v>442</v>
      </c>
      <c r="G114" s="442"/>
      <c r="H114" s="443"/>
      <c r="I114" s="454"/>
    </row>
    <row r="115" spans="1:9" ht="19.5" customHeight="1">
      <c r="A115" s="444" t="s">
        <v>164</v>
      </c>
      <c r="B115" s="452">
        <v>1253</v>
      </c>
      <c r="C115" s="446">
        <v>1253</v>
      </c>
      <c r="D115" s="453">
        <v>1685</v>
      </c>
      <c r="E115" s="440"/>
      <c r="F115" s="448">
        <v>1685</v>
      </c>
      <c r="G115" s="442"/>
      <c r="H115" s="443"/>
      <c r="I115" s="454"/>
    </row>
    <row r="116" spans="1:9" ht="19.5" customHeight="1">
      <c r="A116" s="444" t="s">
        <v>218</v>
      </c>
      <c r="B116" s="452">
        <v>328</v>
      </c>
      <c r="C116" s="446">
        <v>300</v>
      </c>
      <c r="D116" s="453">
        <v>195</v>
      </c>
      <c r="E116" s="440"/>
      <c r="F116" s="448">
        <v>195</v>
      </c>
      <c r="G116" s="442"/>
      <c r="H116" s="443"/>
      <c r="I116" s="454"/>
    </row>
    <row r="117" spans="1:9" ht="19.5" customHeight="1">
      <c r="A117" s="436" t="s">
        <v>219</v>
      </c>
      <c r="B117" s="437">
        <v>3782</v>
      </c>
      <c r="C117" s="438">
        <v>3782</v>
      </c>
      <c r="D117" s="439">
        <f>SUM(D118)</f>
        <v>2274</v>
      </c>
      <c r="E117" s="440"/>
      <c r="F117" s="441">
        <f>SUM(F118)</f>
        <v>2274</v>
      </c>
      <c r="G117" s="442"/>
      <c r="H117" s="443"/>
      <c r="I117" s="454"/>
    </row>
    <row r="118" spans="1:9" ht="19.5" customHeight="1">
      <c r="A118" s="458" t="s">
        <v>220</v>
      </c>
      <c r="B118" s="459">
        <v>3782</v>
      </c>
      <c r="C118" s="460">
        <v>3782</v>
      </c>
      <c r="D118" s="461">
        <v>2274</v>
      </c>
      <c r="E118" s="462"/>
      <c r="F118" s="463">
        <v>2274</v>
      </c>
      <c r="G118" s="464"/>
      <c r="H118" s="443"/>
      <c r="I118" s="454"/>
    </row>
    <row r="119" spans="1:9" s="406" customFormat="1" ht="19.5" customHeight="1">
      <c r="A119" s="465" t="s">
        <v>120</v>
      </c>
      <c r="B119" s="466">
        <v>752</v>
      </c>
      <c r="C119" s="467">
        <v>610</v>
      </c>
      <c r="D119" s="468">
        <f>SUM(D122+D120)</f>
        <v>1008</v>
      </c>
      <c r="E119" s="469">
        <f>(D119/B119-1)*100</f>
        <v>34.04255319148937</v>
      </c>
      <c r="F119" s="470">
        <f>F120+F122</f>
        <v>639</v>
      </c>
      <c r="G119" s="471">
        <f>(F119/C119-1)*100</f>
        <v>4.754098360655745</v>
      </c>
      <c r="H119" s="472"/>
      <c r="I119" s="454"/>
    </row>
    <row r="120" spans="1:9" ht="19.5" customHeight="1">
      <c r="A120" s="436" t="s">
        <v>221</v>
      </c>
      <c r="B120" s="429">
        <f>B121</f>
        <v>331</v>
      </c>
      <c r="C120" s="430">
        <f>C121</f>
        <v>331</v>
      </c>
      <c r="D120" s="431">
        <f>D121</f>
        <v>301</v>
      </c>
      <c r="E120" s="432"/>
      <c r="F120" s="433">
        <f>F121</f>
        <v>301</v>
      </c>
      <c r="G120" s="434"/>
      <c r="H120" s="473"/>
      <c r="I120" s="454"/>
    </row>
    <row r="121" spans="1:9" s="405" customFormat="1" ht="19.5" customHeight="1">
      <c r="A121" s="444" t="s">
        <v>222</v>
      </c>
      <c r="B121" s="452">
        <v>331</v>
      </c>
      <c r="C121" s="446">
        <v>331</v>
      </c>
      <c r="D121" s="431">
        <v>301</v>
      </c>
      <c r="E121" s="432"/>
      <c r="F121" s="474">
        <v>301</v>
      </c>
      <c r="G121" s="434"/>
      <c r="H121" s="473"/>
      <c r="I121" s="454"/>
    </row>
    <row r="122" spans="1:9" s="406" customFormat="1" ht="19.5" customHeight="1">
      <c r="A122" s="436" t="s">
        <v>223</v>
      </c>
      <c r="B122" s="437">
        <v>752</v>
      </c>
      <c r="C122" s="438">
        <v>610</v>
      </c>
      <c r="D122" s="439">
        <f>SUM(D123:D127)</f>
        <v>707</v>
      </c>
      <c r="E122" s="440"/>
      <c r="F122" s="441">
        <f>SUM(F123:F127)</f>
        <v>338</v>
      </c>
      <c r="G122" s="442"/>
      <c r="H122" s="443"/>
      <c r="I122" s="454"/>
    </row>
    <row r="123" spans="1:9" ht="19.5" customHeight="1">
      <c r="A123" s="444" t="s">
        <v>224</v>
      </c>
      <c r="B123" s="452">
        <v>105</v>
      </c>
      <c r="C123" s="446">
        <v>105</v>
      </c>
      <c r="D123" s="453"/>
      <c r="E123" s="440"/>
      <c r="F123" s="448"/>
      <c r="G123" s="442"/>
      <c r="H123" s="443"/>
      <c r="I123" s="454"/>
    </row>
    <row r="124" spans="1:9" ht="19.5" customHeight="1">
      <c r="A124" s="444" t="s">
        <v>225</v>
      </c>
      <c r="B124" s="452">
        <v>3</v>
      </c>
      <c r="C124" s="446">
        <v>3</v>
      </c>
      <c r="D124" s="453"/>
      <c r="E124" s="440"/>
      <c r="F124" s="448"/>
      <c r="G124" s="442"/>
      <c r="H124" s="443"/>
      <c r="I124" s="454"/>
    </row>
    <row r="125" spans="1:9" s="406" customFormat="1" ht="19.5" customHeight="1">
      <c r="A125" s="444" t="s">
        <v>226</v>
      </c>
      <c r="B125" s="452">
        <v>299</v>
      </c>
      <c r="C125" s="446">
        <v>171</v>
      </c>
      <c r="D125" s="453">
        <v>443</v>
      </c>
      <c r="E125" s="440"/>
      <c r="F125" s="448">
        <v>338</v>
      </c>
      <c r="G125" s="442"/>
      <c r="H125" s="443"/>
      <c r="I125" s="454"/>
    </row>
    <row r="126" spans="1:9" ht="19.5" customHeight="1">
      <c r="A126" s="444" t="s">
        <v>227</v>
      </c>
      <c r="B126" s="452">
        <v>14</v>
      </c>
      <c r="C126" s="446"/>
      <c r="D126" s="453">
        <v>13</v>
      </c>
      <c r="E126" s="440"/>
      <c r="F126" s="448"/>
      <c r="G126" s="442"/>
      <c r="H126" s="443"/>
      <c r="I126" s="454"/>
    </row>
    <row r="127" spans="1:9" ht="19.5" customHeight="1">
      <c r="A127" s="475" t="s">
        <v>228</v>
      </c>
      <c r="B127" s="459"/>
      <c r="C127" s="460"/>
      <c r="D127" s="461">
        <v>251</v>
      </c>
      <c r="E127" s="462"/>
      <c r="F127" s="463"/>
      <c r="G127" s="464"/>
      <c r="H127" s="476"/>
      <c r="I127" s="454"/>
    </row>
    <row r="128" spans="1:9" ht="19.5" customHeight="1">
      <c r="A128" s="428" t="s">
        <v>121</v>
      </c>
      <c r="B128" s="466">
        <v>52521</v>
      </c>
      <c r="C128" s="467">
        <v>46050</v>
      </c>
      <c r="D128" s="468">
        <f>SUM(D129,D131,D137,D140,D145,D154,D157)</f>
        <v>56090</v>
      </c>
      <c r="E128" s="469">
        <f>(D128/B128-1)*100</f>
        <v>6.795377087260324</v>
      </c>
      <c r="F128" s="470">
        <f>SUM(F129,F131,F137,F140,F145,F154)</f>
        <v>51818</v>
      </c>
      <c r="G128" s="471">
        <f>(F128/C128-1)*100</f>
        <v>12.525515743756777</v>
      </c>
      <c r="H128" s="472"/>
      <c r="I128" s="454"/>
    </row>
    <row r="129" spans="1:9" ht="19.5" customHeight="1">
      <c r="A129" s="436" t="s">
        <v>229</v>
      </c>
      <c r="B129" s="437">
        <v>48</v>
      </c>
      <c r="C129" s="438">
        <v>48</v>
      </c>
      <c r="D129" s="439">
        <f>SUM(D130:D130)</f>
        <v>48</v>
      </c>
      <c r="E129" s="440"/>
      <c r="F129" s="441">
        <f>SUM(F130:F130)</f>
        <v>48</v>
      </c>
      <c r="G129" s="442"/>
      <c r="H129" s="443"/>
      <c r="I129" s="454"/>
    </row>
    <row r="130" spans="1:9" ht="19.5" customHeight="1">
      <c r="A130" s="444" t="s">
        <v>230</v>
      </c>
      <c r="B130" s="452">
        <v>48</v>
      </c>
      <c r="C130" s="446">
        <v>48</v>
      </c>
      <c r="D130" s="453">
        <v>48</v>
      </c>
      <c r="E130" s="440"/>
      <c r="F130" s="448">
        <v>48</v>
      </c>
      <c r="G130" s="442"/>
      <c r="H130" s="443"/>
      <c r="I130" s="454"/>
    </row>
    <row r="131" spans="1:9" ht="19.5" customHeight="1">
      <c r="A131" s="436" t="s">
        <v>231</v>
      </c>
      <c r="B131" s="437">
        <v>47770</v>
      </c>
      <c r="C131" s="438">
        <v>41453</v>
      </c>
      <c r="D131" s="439">
        <f>SUM(D132:D136)</f>
        <v>50701</v>
      </c>
      <c r="E131" s="440"/>
      <c r="F131" s="441">
        <f>SUM(F132:F136)</f>
        <v>46771</v>
      </c>
      <c r="G131" s="442"/>
      <c r="H131" s="443"/>
      <c r="I131" s="454"/>
    </row>
    <row r="132" spans="1:9" ht="19.5" customHeight="1">
      <c r="A132" s="444" t="s">
        <v>159</v>
      </c>
      <c r="B132" s="452">
        <v>28010</v>
      </c>
      <c r="C132" s="446">
        <v>28010</v>
      </c>
      <c r="D132" s="453">
        <v>30775</v>
      </c>
      <c r="E132" s="440"/>
      <c r="F132" s="448">
        <v>30775</v>
      </c>
      <c r="G132" s="442"/>
      <c r="H132" s="443"/>
      <c r="I132" s="454"/>
    </row>
    <row r="133" spans="1:9" s="406" customFormat="1" ht="19.5" customHeight="1">
      <c r="A133" s="444" t="s">
        <v>160</v>
      </c>
      <c r="B133" s="452">
        <v>8118</v>
      </c>
      <c r="C133" s="446">
        <v>5227</v>
      </c>
      <c r="D133" s="453">
        <v>9095</v>
      </c>
      <c r="E133" s="440"/>
      <c r="F133" s="448">
        <v>9095</v>
      </c>
      <c r="G133" s="442"/>
      <c r="H133" s="443"/>
      <c r="I133" s="454"/>
    </row>
    <row r="134" spans="1:9" ht="19.5" customHeight="1">
      <c r="A134" s="444" t="s">
        <v>181</v>
      </c>
      <c r="B134" s="452">
        <v>1768</v>
      </c>
      <c r="C134" s="446">
        <v>396</v>
      </c>
      <c r="D134" s="453">
        <v>1008</v>
      </c>
      <c r="E134" s="440"/>
      <c r="F134" s="448"/>
      <c r="G134" s="442"/>
      <c r="H134" s="443"/>
      <c r="I134" s="454"/>
    </row>
    <row r="135" spans="1:9" ht="19.5" customHeight="1">
      <c r="A135" s="444" t="s">
        <v>232</v>
      </c>
      <c r="B135" s="452">
        <v>2524</v>
      </c>
      <c r="C135" s="446">
        <v>470</v>
      </c>
      <c r="D135" s="453">
        <v>1484</v>
      </c>
      <c r="E135" s="440"/>
      <c r="F135" s="448">
        <v>1184</v>
      </c>
      <c r="G135" s="442"/>
      <c r="H135" s="443"/>
      <c r="I135" s="454"/>
    </row>
    <row r="136" spans="1:9" ht="19.5" customHeight="1">
      <c r="A136" s="444" t="s">
        <v>233</v>
      </c>
      <c r="B136" s="452">
        <v>7350</v>
      </c>
      <c r="C136" s="446">
        <v>7350</v>
      </c>
      <c r="D136" s="453">
        <v>8339</v>
      </c>
      <c r="E136" s="440"/>
      <c r="F136" s="448">
        <v>5717</v>
      </c>
      <c r="G136" s="442"/>
      <c r="H136" s="443"/>
      <c r="I136" s="454"/>
    </row>
    <row r="137" spans="1:9" s="406" customFormat="1" ht="19.5" customHeight="1">
      <c r="A137" s="436" t="s">
        <v>234</v>
      </c>
      <c r="B137" s="437">
        <v>641</v>
      </c>
      <c r="C137" s="438">
        <v>641</v>
      </c>
      <c r="D137" s="439">
        <f>SUM(D138:D139)</f>
        <v>5</v>
      </c>
      <c r="E137" s="441">
        <f>SUM(E138:E139)</f>
        <v>0</v>
      </c>
      <c r="F137" s="441">
        <f>SUM(F138:F139)</f>
        <v>5</v>
      </c>
      <c r="G137" s="442"/>
      <c r="H137" s="443"/>
      <c r="I137" s="454"/>
    </row>
    <row r="138" spans="1:9" ht="19.5" customHeight="1">
      <c r="A138" s="444" t="s">
        <v>159</v>
      </c>
      <c r="B138" s="452">
        <v>336</v>
      </c>
      <c r="C138" s="446">
        <v>336</v>
      </c>
      <c r="D138" s="453"/>
      <c r="E138" s="440"/>
      <c r="F138" s="448"/>
      <c r="G138" s="442"/>
      <c r="H138" s="443"/>
      <c r="I138" s="454"/>
    </row>
    <row r="139" spans="1:9" ht="19.5" customHeight="1">
      <c r="A139" s="444" t="s">
        <v>235</v>
      </c>
      <c r="B139" s="452">
        <v>305</v>
      </c>
      <c r="C139" s="446">
        <v>305</v>
      </c>
      <c r="D139" s="453">
        <v>5</v>
      </c>
      <c r="E139" s="440"/>
      <c r="F139" s="448">
        <v>5</v>
      </c>
      <c r="G139" s="442"/>
      <c r="H139" s="443"/>
      <c r="I139" s="454"/>
    </row>
    <row r="140" spans="1:9" s="406" customFormat="1" ht="19.5" customHeight="1">
      <c r="A140" s="436" t="s">
        <v>236</v>
      </c>
      <c r="B140" s="437">
        <v>583</v>
      </c>
      <c r="C140" s="438">
        <v>583</v>
      </c>
      <c r="D140" s="439">
        <f>SUM(D141:D144)</f>
        <v>669</v>
      </c>
      <c r="E140" s="440"/>
      <c r="F140" s="441">
        <f>SUM(F141:F144)</f>
        <v>669</v>
      </c>
      <c r="G140" s="442"/>
      <c r="H140" s="443"/>
      <c r="I140" s="454"/>
    </row>
    <row r="141" spans="1:9" ht="19.5" customHeight="1">
      <c r="A141" s="444" t="s">
        <v>159</v>
      </c>
      <c r="B141" s="452">
        <v>583</v>
      </c>
      <c r="C141" s="446">
        <v>583</v>
      </c>
      <c r="D141" s="453"/>
      <c r="E141" s="440"/>
      <c r="F141" s="448"/>
      <c r="G141" s="442"/>
      <c r="H141" s="443"/>
      <c r="I141" s="454"/>
    </row>
    <row r="142" spans="1:9" ht="19.5" customHeight="1">
      <c r="A142" s="444" t="s">
        <v>237</v>
      </c>
      <c r="B142" s="452"/>
      <c r="C142" s="446"/>
      <c r="D142" s="453">
        <v>71</v>
      </c>
      <c r="E142" s="440"/>
      <c r="F142" s="448">
        <v>71</v>
      </c>
      <c r="G142" s="442"/>
      <c r="H142" s="443"/>
      <c r="I142" s="454"/>
    </row>
    <row r="143" spans="1:9" ht="19.5" customHeight="1">
      <c r="A143" s="444" t="s">
        <v>238</v>
      </c>
      <c r="B143" s="452"/>
      <c r="C143" s="446"/>
      <c r="D143" s="453">
        <v>100</v>
      </c>
      <c r="E143" s="440"/>
      <c r="F143" s="448">
        <v>100</v>
      </c>
      <c r="G143" s="442"/>
      <c r="H143" s="443"/>
      <c r="I143" s="454"/>
    </row>
    <row r="144" spans="1:9" ht="19.5" customHeight="1">
      <c r="A144" s="444" t="s">
        <v>239</v>
      </c>
      <c r="B144" s="452"/>
      <c r="C144" s="446"/>
      <c r="D144" s="453">
        <v>498</v>
      </c>
      <c r="E144" s="440"/>
      <c r="F144" s="448">
        <v>498</v>
      </c>
      <c r="G144" s="442"/>
      <c r="H144" s="443"/>
      <c r="I144" s="454"/>
    </row>
    <row r="145" spans="1:9" ht="19.5" customHeight="1">
      <c r="A145" s="436" t="s">
        <v>240</v>
      </c>
      <c r="B145" s="437">
        <v>2659</v>
      </c>
      <c r="C145" s="438">
        <v>2505</v>
      </c>
      <c r="D145" s="439">
        <f>SUM(D146:D153)</f>
        <v>3142</v>
      </c>
      <c r="E145" s="440"/>
      <c r="F145" s="441">
        <f>SUM(F146:F153)</f>
        <v>2850</v>
      </c>
      <c r="G145" s="442"/>
      <c r="H145" s="443"/>
      <c r="I145" s="454"/>
    </row>
    <row r="146" spans="1:9" ht="19.5" customHeight="1">
      <c r="A146" s="444" t="s">
        <v>159</v>
      </c>
      <c r="B146" s="452">
        <v>1568</v>
      </c>
      <c r="C146" s="446">
        <v>1568</v>
      </c>
      <c r="D146" s="453">
        <v>1893</v>
      </c>
      <c r="E146" s="440"/>
      <c r="F146" s="448">
        <v>1893</v>
      </c>
      <c r="G146" s="442"/>
      <c r="H146" s="443"/>
      <c r="I146" s="454"/>
    </row>
    <row r="147" spans="1:9" ht="19.5" customHeight="1">
      <c r="A147" s="444" t="s">
        <v>160</v>
      </c>
      <c r="B147" s="452">
        <v>320</v>
      </c>
      <c r="C147" s="446">
        <v>320</v>
      </c>
      <c r="D147" s="453">
        <v>287</v>
      </c>
      <c r="E147" s="440"/>
      <c r="F147" s="448">
        <v>287</v>
      </c>
      <c r="G147" s="442"/>
      <c r="H147" s="443"/>
      <c r="I147" s="454"/>
    </row>
    <row r="148" spans="1:9" ht="19.5" customHeight="1">
      <c r="A148" s="444" t="s">
        <v>241</v>
      </c>
      <c r="B148" s="452"/>
      <c r="C148" s="446"/>
      <c r="D148" s="453">
        <v>10</v>
      </c>
      <c r="E148" s="440"/>
      <c r="F148" s="448">
        <v>10</v>
      </c>
      <c r="G148" s="442"/>
      <c r="H148" s="443"/>
      <c r="I148" s="454"/>
    </row>
    <row r="149" spans="1:9" ht="19.5" customHeight="1">
      <c r="A149" s="444" t="s">
        <v>242</v>
      </c>
      <c r="B149" s="452">
        <v>184</v>
      </c>
      <c r="C149" s="446">
        <v>184</v>
      </c>
      <c r="D149" s="453">
        <v>157</v>
      </c>
      <c r="E149" s="440"/>
      <c r="F149" s="448">
        <v>157</v>
      </c>
      <c r="G149" s="442"/>
      <c r="H149" s="443"/>
      <c r="I149" s="454"/>
    </row>
    <row r="150" spans="1:9" ht="19.5" customHeight="1">
      <c r="A150" s="444" t="s">
        <v>243</v>
      </c>
      <c r="B150" s="452">
        <v>12</v>
      </c>
      <c r="C150" s="446"/>
      <c r="D150" s="453"/>
      <c r="E150" s="440"/>
      <c r="F150" s="448"/>
      <c r="G150" s="442"/>
      <c r="H150" s="443"/>
      <c r="I150" s="454"/>
    </row>
    <row r="151" spans="1:9" ht="19.5" customHeight="1">
      <c r="A151" s="444" t="s">
        <v>244</v>
      </c>
      <c r="B151" s="452">
        <v>201</v>
      </c>
      <c r="C151" s="446">
        <v>158</v>
      </c>
      <c r="D151" s="453">
        <v>203</v>
      </c>
      <c r="E151" s="440"/>
      <c r="F151" s="448">
        <v>200</v>
      </c>
      <c r="G151" s="442"/>
      <c r="H151" s="443"/>
      <c r="I151" s="454"/>
    </row>
    <row r="152" spans="1:9" s="406" customFormat="1" ht="19.5" customHeight="1">
      <c r="A152" s="444" t="s">
        <v>164</v>
      </c>
      <c r="B152" s="452">
        <v>241</v>
      </c>
      <c r="C152" s="446">
        <v>241</v>
      </c>
      <c r="D152" s="453">
        <v>284</v>
      </c>
      <c r="E152" s="440"/>
      <c r="F152" s="448">
        <v>284</v>
      </c>
      <c r="G152" s="442"/>
      <c r="H152" s="443"/>
      <c r="I152" s="454"/>
    </row>
    <row r="153" spans="1:9" ht="19.5" customHeight="1">
      <c r="A153" s="444" t="s">
        <v>245</v>
      </c>
      <c r="B153" s="452">
        <v>133</v>
      </c>
      <c r="C153" s="446">
        <v>34</v>
      </c>
      <c r="D153" s="453">
        <v>308</v>
      </c>
      <c r="E153" s="440"/>
      <c r="F153" s="448">
        <v>19</v>
      </c>
      <c r="G153" s="442"/>
      <c r="H153" s="443"/>
      <c r="I153" s="454"/>
    </row>
    <row r="154" spans="1:9" s="405" customFormat="1" ht="19.5" customHeight="1">
      <c r="A154" s="436" t="s">
        <v>246</v>
      </c>
      <c r="B154" s="437">
        <v>820</v>
      </c>
      <c r="C154" s="438">
        <v>820</v>
      </c>
      <c r="D154" s="439">
        <f>D156+D155</f>
        <v>1475</v>
      </c>
      <c r="E154" s="441">
        <f>E156</f>
        <v>0</v>
      </c>
      <c r="F154" s="441">
        <f>F155+F156</f>
        <v>1475</v>
      </c>
      <c r="G154" s="442"/>
      <c r="H154" s="443"/>
      <c r="I154" s="454"/>
    </row>
    <row r="155" spans="1:9" s="406" customFormat="1" ht="19.5" customHeight="1">
      <c r="A155" s="444" t="s">
        <v>160</v>
      </c>
      <c r="B155" s="452">
        <v>820</v>
      </c>
      <c r="C155" s="446">
        <v>820</v>
      </c>
      <c r="D155" s="453">
        <v>1070</v>
      </c>
      <c r="E155" s="440"/>
      <c r="F155" s="448">
        <v>1070</v>
      </c>
      <c r="G155" s="442"/>
      <c r="H155" s="443"/>
      <c r="I155" s="454"/>
    </row>
    <row r="156" spans="1:9" ht="19.5" customHeight="1">
      <c r="A156" s="444" t="s">
        <v>247</v>
      </c>
      <c r="B156" s="452"/>
      <c r="C156" s="446"/>
      <c r="D156" s="453">
        <v>405</v>
      </c>
      <c r="E156" s="440"/>
      <c r="F156" s="448">
        <v>405</v>
      </c>
      <c r="G156" s="442"/>
      <c r="H156" s="443"/>
      <c r="I156" s="454"/>
    </row>
    <row r="157" spans="1:9" ht="19.5" customHeight="1">
      <c r="A157" s="436" t="s">
        <v>248</v>
      </c>
      <c r="B157" s="437"/>
      <c r="C157" s="438"/>
      <c r="D157" s="439">
        <f>D158</f>
        <v>50</v>
      </c>
      <c r="E157" s="441"/>
      <c r="F157" s="441">
        <f>F158</f>
        <v>50</v>
      </c>
      <c r="G157" s="442"/>
      <c r="H157" s="443"/>
      <c r="I157" s="454"/>
    </row>
    <row r="158" spans="1:9" s="406" customFormat="1" ht="19.5" customHeight="1">
      <c r="A158" s="475" t="s">
        <v>249</v>
      </c>
      <c r="B158" s="477"/>
      <c r="C158" s="478"/>
      <c r="D158" s="479">
        <v>50</v>
      </c>
      <c r="E158" s="480"/>
      <c r="F158" s="481">
        <v>50</v>
      </c>
      <c r="G158" s="482"/>
      <c r="H158" s="483"/>
      <c r="I158" s="454"/>
    </row>
    <row r="159" spans="1:9" ht="19.5" customHeight="1">
      <c r="A159" s="428" t="s">
        <v>122</v>
      </c>
      <c r="B159" s="466">
        <v>230182</v>
      </c>
      <c r="C159" s="467">
        <v>208502</v>
      </c>
      <c r="D159" s="468">
        <f>SUM(D160,D164,D170,D173,D175,D178,D181,D183)</f>
        <v>283662</v>
      </c>
      <c r="E159" s="469">
        <f>(D159/B159-1)*100</f>
        <v>23.23378891485868</v>
      </c>
      <c r="F159" s="470">
        <f>SUM(F160,F164,F170,F173,F175,F178,F181,F183)</f>
        <v>256015</v>
      </c>
      <c r="G159" s="471">
        <f>(F159/C159-1)*100</f>
        <v>22.787791004402848</v>
      </c>
      <c r="H159" s="484" t="s">
        <v>250</v>
      </c>
      <c r="I159" s="454"/>
    </row>
    <row r="160" spans="1:9" ht="19.5" customHeight="1">
      <c r="A160" s="436" t="s">
        <v>251</v>
      </c>
      <c r="B160" s="437">
        <v>1254</v>
      </c>
      <c r="C160" s="438">
        <v>1254</v>
      </c>
      <c r="D160" s="439">
        <f>SUM(D161:D163)</f>
        <v>1599</v>
      </c>
      <c r="E160" s="440"/>
      <c r="F160" s="441">
        <f>SUM(F161:F163)</f>
        <v>1599</v>
      </c>
      <c r="G160" s="442"/>
      <c r="H160" s="443"/>
      <c r="I160" s="454"/>
    </row>
    <row r="161" spans="1:9" ht="19.5" customHeight="1">
      <c r="A161" s="444" t="s">
        <v>159</v>
      </c>
      <c r="B161" s="452">
        <v>1234</v>
      </c>
      <c r="C161" s="446">
        <v>1234</v>
      </c>
      <c r="D161" s="453">
        <v>1407</v>
      </c>
      <c r="E161" s="440"/>
      <c r="F161" s="448">
        <v>1407</v>
      </c>
      <c r="G161" s="442"/>
      <c r="H161" s="443"/>
      <c r="I161" s="454"/>
    </row>
    <row r="162" spans="1:9" ht="19.5" customHeight="1">
      <c r="A162" s="444" t="s">
        <v>160</v>
      </c>
      <c r="B162" s="452">
        <v>2</v>
      </c>
      <c r="C162" s="446">
        <v>2</v>
      </c>
      <c r="D162" s="453"/>
      <c r="E162" s="440"/>
      <c r="F162" s="448"/>
      <c r="G162" s="442"/>
      <c r="H162" s="443"/>
      <c r="I162" s="454"/>
    </row>
    <row r="163" spans="1:9" ht="19.5" customHeight="1">
      <c r="A163" s="444" t="s">
        <v>252</v>
      </c>
      <c r="B163" s="452">
        <v>18</v>
      </c>
      <c r="C163" s="446">
        <v>18</v>
      </c>
      <c r="D163" s="453">
        <v>192</v>
      </c>
      <c r="E163" s="440"/>
      <c r="F163" s="448">
        <v>192</v>
      </c>
      <c r="G163" s="442"/>
      <c r="H163" s="443"/>
      <c r="I163" s="454"/>
    </row>
    <row r="164" spans="1:9" s="406" customFormat="1" ht="19.5" customHeight="1">
      <c r="A164" s="436" t="s">
        <v>253</v>
      </c>
      <c r="B164" s="485">
        <v>169910</v>
      </c>
      <c r="C164" s="486">
        <v>150276</v>
      </c>
      <c r="D164" s="487">
        <f>SUM(D165:D169)</f>
        <v>240917</v>
      </c>
      <c r="E164" s="488"/>
      <c r="F164" s="489">
        <f>SUM(F165:F169)</f>
        <v>219935</v>
      </c>
      <c r="G164" s="442"/>
      <c r="H164" s="443"/>
      <c r="I164" s="454"/>
    </row>
    <row r="165" spans="1:9" ht="19.5" customHeight="1">
      <c r="A165" s="444" t="s">
        <v>254</v>
      </c>
      <c r="B165" s="452">
        <v>6383</v>
      </c>
      <c r="C165" s="446">
        <v>3949</v>
      </c>
      <c r="D165" s="453">
        <v>6851</v>
      </c>
      <c r="E165" s="440"/>
      <c r="F165" s="448">
        <v>5405</v>
      </c>
      <c r="G165" s="442"/>
      <c r="H165" s="443"/>
      <c r="I165" s="454"/>
    </row>
    <row r="166" spans="1:9" ht="19.5" customHeight="1">
      <c r="A166" s="444" t="s">
        <v>255</v>
      </c>
      <c r="B166" s="452">
        <v>69115</v>
      </c>
      <c r="C166" s="446">
        <v>69066</v>
      </c>
      <c r="D166" s="453">
        <v>111841</v>
      </c>
      <c r="E166" s="440"/>
      <c r="F166" s="448">
        <v>104922</v>
      </c>
      <c r="G166" s="442"/>
      <c r="H166" s="443"/>
      <c r="I166" s="454"/>
    </row>
    <row r="167" spans="1:9" s="406" customFormat="1" ht="19.5" customHeight="1">
      <c r="A167" s="444" t="s">
        <v>256</v>
      </c>
      <c r="B167" s="452">
        <v>32236</v>
      </c>
      <c r="C167" s="446">
        <v>32231</v>
      </c>
      <c r="D167" s="453">
        <v>45422</v>
      </c>
      <c r="E167" s="440"/>
      <c r="F167" s="448">
        <v>41238</v>
      </c>
      <c r="G167" s="442"/>
      <c r="H167" s="443"/>
      <c r="I167" s="454"/>
    </row>
    <row r="168" spans="1:9" ht="19.5" customHeight="1">
      <c r="A168" s="444" t="s">
        <v>257</v>
      </c>
      <c r="B168" s="452">
        <v>43881</v>
      </c>
      <c r="C168" s="446">
        <v>42604</v>
      </c>
      <c r="D168" s="453">
        <v>63587</v>
      </c>
      <c r="E168" s="440"/>
      <c r="F168" s="448">
        <v>61919</v>
      </c>
      <c r="G168" s="442"/>
      <c r="H168" s="443"/>
      <c r="I168" s="454"/>
    </row>
    <row r="169" spans="1:9" s="406" customFormat="1" ht="19.5" customHeight="1">
      <c r="A169" s="444" t="s">
        <v>258</v>
      </c>
      <c r="B169" s="452">
        <v>18295</v>
      </c>
      <c r="C169" s="446">
        <v>2426</v>
      </c>
      <c r="D169" s="453">
        <v>13216</v>
      </c>
      <c r="E169" s="440"/>
      <c r="F169" s="448">
        <v>6451</v>
      </c>
      <c r="G169" s="442"/>
      <c r="H169" s="443"/>
      <c r="I169" s="454"/>
    </row>
    <row r="170" spans="1:9" ht="19.5" customHeight="1">
      <c r="A170" s="436" t="s">
        <v>259</v>
      </c>
      <c r="B170" s="437">
        <v>7048</v>
      </c>
      <c r="C170" s="438">
        <v>5246</v>
      </c>
      <c r="D170" s="439">
        <f>SUM(D171:D172)</f>
        <v>10031</v>
      </c>
      <c r="E170" s="441">
        <f>SUM(E172:E172)</f>
        <v>0</v>
      </c>
      <c r="F170" s="441">
        <f>SUM(F171:F172)</f>
        <v>7692</v>
      </c>
      <c r="G170" s="442"/>
      <c r="H170" s="443"/>
      <c r="I170" s="454"/>
    </row>
    <row r="171" spans="1:9" ht="19.5" customHeight="1">
      <c r="A171" s="444" t="s">
        <v>260</v>
      </c>
      <c r="B171" s="437">
        <v>171</v>
      </c>
      <c r="C171" s="438">
        <v>171</v>
      </c>
      <c r="D171" s="453"/>
      <c r="E171" s="441"/>
      <c r="F171" s="448"/>
      <c r="G171" s="442"/>
      <c r="H171" s="443"/>
      <c r="I171" s="454"/>
    </row>
    <row r="172" spans="1:9" s="406" customFormat="1" ht="19.5" customHeight="1">
      <c r="A172" s="444" t="s">
        <v>261</v>
      </c>
      <c r="B172" s="452">
        <v>6877</v>
      </c>
      <c r="C172" s="446">
        <v>5075</v>
      </c>
      <c r="D172" s="453">
        <v>10031</v>
      </c>
      <c r="E172" s="440"/>
      <c r="F172" s="448">
        <v>7692</v>
      </c>
      <c r="G172" s="442"/>
      <c r="H172" s="443"/>
      <c r="I172" s="454"/>
    </row>
    <row r="173" spans="1:9" ht="19.5" customHeight="1">
      <c r="A173" s="436" t="s">
        <v>262</v>
      </c>
      <c r="B173" s="437">
        <v>238</v>
      </c>
      <c r="C173" s="438">
        <v>238</v>
      </c>
      <c r="D173" s="439">
        <f>D174</f>
        <v>333</v>
      </c>
      <c r="E173" s="440"/>
      <c r="F173" s="441">
        <f>F174</f>
        <v>333</v>
      </c>
      <c r="G173" s="442"/>
      <c r="H173" s="443"/>
      <c r="I173" s="454"/>
    </row>
    <row r="174" spans="1:9" ht="19.5" customHeight="1">
      <c r="A174" s="444" t="s">
        <v>263</v>
      </c>
      <c r="B174" s="452">
        <v>238</v>
      </c>
      <c r="C174" s="446">
        <v>238</v>
      </c>
      <c r="D174" s="453">
        <v>333</v>
      </c>
      <c r="E174" s="440"/>
      <c r="F174" s="448">
        <v>333</v>
      </c>
      <c r="G174" s="442"/>
      <c r="H174" s="443"/>
      <c r="I174" s="454"/>
    </row>
    <row r="175" spans="1:9" s="406" customFormat="1" ht="19.5" customHeight="1">
      <c r="A175" s="436" t="s">
        <v>264</v>
      </c>
      <c r="B175" s="437">
        <v>887</v>
      </c>
      <c r="C175" s="438">
        <v>776</v>
      </c>
      <c r="D175" s="439">
        <f>SUM(D176:D177)</f>
        <v>2002</v>
      </c>
      <c r="E175" s="440"/>
      <c r="F175" s="441">
        <f>SUM(F176:F177)</f>
        <v>1547</v>
      </c>
      <c r="G175" s="442"/>
      <c r="H175" s="443"/>
      <c r="I175" s="454"/>
    </row>
    <row r="176" spans="1:9" ht="19.5" customHeight="1">
      <c r="A176" s="444" t="s">
        <v>265</v>
      </c>
      <c r="B176" s="452">
        <v>866</v>
      </c>
      <c r="C176" s="446">
        <v>771</v>
      </c>
      <c r="D176" s="453">
        <v>1922</v>
      </c>
      <c r="E176" s="440"/>
      <c r="F176" s="448">
        <v>1547</v>
      </c>
      <c r="G176" s="442"/>
      <c r="H176" s="443"/>
      <c r="I176" s="454"/>
    </row>
    <row r="177" spans="1:9" ht="19.5" customHeight="1">
      <c r="A177" s="444" t="s">
        <v>266</v>
      </c>
      <c r="B177" s="452">
        <v>21</v>
      </c>
      <c r="C177" s="446">
        <v>5</v>
      </c>
      <c r="D177" s="453">
        <v>80</v>
      </c>
      <c r="E177" s="440"/>
      <c r="F177" s="448"/>
      <c r="G177" s="442"/>
      <c r="H177" s="443"/>
      <c r="I177" s="454"/>
    </row>
    <row r="178" spans="1:9" ht="19.5" customHeight="1">
      <c r="A178" s="436" t="s">
        <v>267</v>
      </c>
      <c r="B178" s="437">
        <v>1382</v>
      </c>
      <c r="C178" s="438">
        <v>1382</v>
      </c>
      <c r="D178" s="439">
        <f>SUM(D179:D180)</f>
        <v>1856</v>
      </c>
      <c r="E178" s="440"/>
      <c r="F178" s="441">
        <f>SUM(F179:F180)</f>
        <v>1856</v>
      </c>
      <c r="G178" s="442"/>
      <c r="H178" s="443"/>
      <c r="I178" s="454"/>
    </row>
    <row r="179" spans="1:9" ht="19.5" customHeight="1">
      <c r="A179" s="444" t="s">
        <v>268</v>
      </c>
      <c r="B179" s="452">
        <v>783</v>
      </c>
      <c r="C179" s="446">
        <v>783</v>
      </c>
      <c r="D179" s="453">
        <v>1251</v>
      </c>
      <c r="E179" s="440"/>
      <c r="F179" s="448">
        <v>1251</v>
      </c>
      <c r="G179" s="442"/>
      <c r="H179" s="443"/>
      <c r="I179" s="454"/>
    </row>
    <row r="180" spans="1:9" s="406" customFormat="1" ht="19.5" customHeight="1">
      <c r="A180" s="444" t="s">
        <v>269</v>
      </c>
      <c r="B180" s="452">
        <v>599</v>
      </c>
      <c r="C180" s="446">
        <v>599</v>
      </c>
      <c r="D180" s="453">
        <v>605</v>
      </c>
      <c r="E180" s="440"/>
      <c r="F180" s="448">
        <v>605</v>
      </c>
      <c r="G180" s="442"/>
      <c r="H180" s="443"/>
      <c r="I180" s="454"/>
    </row>
    <row r="181" spans="1:9" ht="19.5" customHeight="1">
      <c r="A181" s="436" t="s">
        <v>270</v>
      </c>
      <c r="B181" s="437">
        <v>7031</v>
      </c>
      <c r="C181" s="438">
        <v>6908</v>
      </c>
      <c r="D181" s="439">
        <f>SUM(D182:D182)</f>
        <v>11668</v>
      </c>
      <c r="E181" s="440"/>
      <c r="F181" s="441">
        <f>SUM(F182:F182)</f>
        <v>7810</v>
      </c>
      <c r="G181" s="442"/>
      <c r="H181" s="443"/>
      <c r="I181" s="454"/>
    </row>
    <row r="182" spans="1:9" s="405" customFormat="1" ht="19.5" customHeight="1">
      <c r="A182" s="444" t="s">
        <v>271</v>
      </c>
      <c r="B182" s="452">
        <v>7031</v>
      </c>
      <c r="C182" s="446">
        <v>6908</v>
      </c>
      <c r="D182" s="453">
        <v>11668</v>
      </c>
      <c r="E182" s="440"/>
      <c r="F182" s="448">
        <v>7810</v>
      </c>
      <c r="G182" s="442"/>
      <c r="H182" s="443"/>
      <c r="I182" s="454"/>
    </row>
    <row r="183" spans="1:9" s="406" customFormat="1" ht="19.5" customHeight="1">
      <c r="A183" s="436" t="s">
        <v>272</v>
      </c>
      <c r="B183" s="437">
        <v>42432</v>
      </c>
      <c r="C183" s="438">
        <v>42422</v>
      </c>
      <c r="D183" s="439">
        <f>D184</f>
        <v>15256</v>
      </c>
      <c r="E183" s="440"/>
      <c r="F183" s="441">
        <f>F184</f>
        <v>15243</v>
      </c>
      <c r="G183" s="442"/>
      <c r="H183" s="443"/>
      <c r="I183" s="454"/>
    </row>
    <row r="184" spans="1:9" ht="19.5" customHeight="1">
      <c r="A184" s="444" t="s">
        <v>273</v>
      </c>
      <c r="B184" s="490">
        <v>42432</v>
      </c>
      <c r="C184" s="491">
        <v>42422</v>
      </c>
      <c r="D184" s="492">
        <v>15256</v>
      </c>
      <c r="E184" s="493"/>
      <c r="F184" s="494">
        <v>15243</v>
      </c>
      <c r="G184" s="495"/>
      <c r="H184" s="443"/>
      <c r="I184" s="454"/>
    </row>
    <row r="185" spans="1:9" ht="19.5" customHeight="1">
      <c r="A185" s="428" t="s">
        <v>123</v>
      </c>
      <c r="B185" s="466">
        <v>23287</v>
      </c>
      <c r="C185" s="467">
        <v>18914</v>
      </c>
      <c r="D185" s="468">
        <f>D186+D190+D194+D196+D200</f>
        <v>21139</v>
      </c>
      <c r="E185" s="469">
        <f>(D185/B185-1)*100</f>
        <v>-9.224030574998931</v>
      </c>
      <c r="F185" s="470">
        <f>F186+F190+F194+F196+F200</f>
        <v>18890</v>
      </c>
      <c r="G185" s="471">
        <f>(F185/C185-1)*100</f>
        <v>-0.12689013429205698</v>
      </c>
      <c r="H185" s="496" t="s">
        <v>274</v>
      </c>
      <c r="I185" s="454"/>
    </row>
    <row r="186" spans="1:9" ht="19.5" customHeight="1">
      <c r="A186" s="436" t="s">
        <v>275</v>
      </c>
      <c r="B186" s="437">
        <v>258</v>
      </c>
      <c r="C186" s="438">
        <v>216</v>
      </c>
      <c r="D186" s="439">
        <f>SUM(D187:D189)</f>
        <v>248</v>
      </c>
      <c r="E186" s="440"/>
      <c r="F186" s="441">
        <f>SUM(F187:F189)</f>
        <v>248</v>
      </c>
      <c r="G186" s="442"/>
      <c r="H186" s="443"/>
      <c r="I186" s="454"/>
    </row>
    <row r="187" spans="1:9" ht="21.75" customHeight="1">
      <c r="A187" s="444" t="s">
        <v>159</v>
      </c>
      <c r="B187" s="452">
        <v>156</v>
      </c>
      <c r="C187" s="446">
        <v>156</v>
      </c>
      <c r="D187" s="453">
        <v>161</v>
      </c>
      <c r="E187" s="440"/>
      <c r="F187" s="448">
        <v>161</v>
      </c>
      <c r="G187" s="442"/>
      <c r="H187" s="443"/>
      <c r="I187" s="454"/>
    </row>
    <row r="188" spans="1:9" ht="21.75" customHeight="1">
      <c r="A188" s="444" t="s">
        <v>160</v>
      </c>
      <c r="B188" s="452">
        <v>60</v>
      </c>
      <c r="C188" s="446">
        <v>60</v>
      </c>
      <c r="D188" s="453">
        <v>87</v>
      </c>
      <c r="E188" s="440"/>
      <c r="F188" s="448">
        <v>87</v>
      </c>
      <c r="G188" s="442"/>
      <c r="H188" s="443"/>
      <c r="I188" s="454"/>
    </row>
    <row r="189" spans="1:9" s="406" customFormat="1" ht="21.75" customHeight="1">
      <c r="A189" s="444" t="s">
        <v>276</v>
      </c>
      <c r="B189" s="452">
        <v>42</v>
      </c>
      <c r="C189" s="446"/>
      <c r="D189" s="453"/>
      <c r="E189" s="440"/>
      <c r="F189" s="448"/>
      <c r="G189" s="442"/>
      <c r="H189" s="443"/>
      <c r="I189" s="454"/>
    </row>
    <row r="190" spans="1:9" ht="19.5" customHeight="1">
      <c r="A190" s="436" t="s">
        <v>277</v>
      </c>
      <c r="B190" s="437">
        <v>8090</v>
      </c>
      <c r="C190" s="438">
        <v>4160</v>
      </c>
      <c r="D190" s="439">
        <f>SUM(D191:D193)</f>
        <v>5800</v>
      </c>
      <c r="E190" s="440"/>
      <c r="F190" s="441">
        <f>SUM(F191:F193)</f>
        <v>3956</v>
      </c>
      <c r="G190" s="442"/>
      <c r="H190" s="443"/>
      <c r="I190" s="454"/>
    </row>
    <row r="191" spans="1:9" s="406" customFormat="1" ht="19.5" customHeight="1">
      <c r="A191" s="444" t="s">
        <v>278</v>
      </c>
      <c r="B191" s="452">
        <v>140</v>
      </c>
      <c r="C191" s="446">
        <v>140</v>
      </c>
      <c r="D191" s="453">
        <v>191</v>
      </c>
      <c r="E191" s="440"/>
      <c r="F191" s="448">
        <v>191</v>
      </c>
      <c r="G191" s="442"/>
      <c r="H191" s="443"/>
      <c r="I191" s="454"/>
    </row>
    <row r="192" spans="1:9" ht="19.5" customHeight="1">
      <c r="A192" s="444" t="s">
        <v>279</v>
      </c>
      <c r="B192" s="452">
        <v>3366</v>
      </c>
      <c r="C192" s="446">
        <v>3296</v>
      </c>
      <c r="D192" s="453">
        <v>3690</v>
      </c>
      <c r="E192" s="440"/>
      <c r="F192" s="448">
        <v>3595</v>
      </c>
      <c r="G192" s="442"/>
      <c r="H192" s="443"/>
      <c r="I192" s="454"/>
    </row>
    <row r="193" spans="1:9" ht="19.5" customHeight="1">
      <c r="A193" s="444" t="s">
        <v>280</v>
      </c>
      <c r="B193" s="452">
        <v>4584</v>
      </c>
      <c r="C193" s="446">
        <v>724</v>
      </c>
      <c r="D193" s="453">
        <v>1919</v>
      </c>
      <c r="E193" s="440"/>
      <c r="F193" s="448">
        <v>170</v>
      </c>
      <c r="G193" s="442"/>
      <c r="H193" s="443"/>
      <c r="I193" s="454"/>
    </row>
    <row r="194" spans="1:9" ht="19.5" customHeight="1">
      <c r="A194" s="436" t="s">
        <v>281</v>
      </c>
      <c r="B194" s="437">
        <v>51</v>
      </c>
      <c r="C194" s="438">
        <v>0</v>
      </c>
      <c r="D194" s="439">
        <f>SUM(D195:D195)</f>
        <v>146</v>
      </c>
      <c r="E194" s="440"/>
      <c r="F194" s="441">
        <f>SUM(F195:F195)</f>
        <v>115</v>
      </c>
      <c r="G194" s="442"/>
      <c r="H194" s="443"/>
      <c r="I194" s="454"/>
    </row>
    <row r="195" spans="1:9" s="406" customFormat="1" ht="19.5" customHeight="1">
      <c r="A195" s="444" t="s">
        <v>282</v>
      </c>
      <c r="B195" s="452">
        <v>51</v>
      </c>
      <c r="C195" s="446"/>
      <c r="D195" s="453">
        <v>146</v>
      </c>
      <c r="E195" s="440"/>
      <c r="F195" s="448">
        <v>115</v>
      </c>
      <c r="G195" s="442"/>
      <c r="H195" s="443"/>
      <c r="I195" s="454"/>
    </row>
    <row r="196" spans="1:9" ht="19.5" customHeight="1">
      <c r="A196" s="436" t="s">
        <v>283</v>
      </c>
      <c r="B196" s="437">
        <v>623</v>
      </c>
      <c r="C196" s="438">
        <v>538</v>
      </c>
      <c r="D196" s="439">
        <f>SUM(D197:D199)</f>
        <v>610</v>
      </c>
      <c r="E196" s="440"/>
      <c r="F196" s="441">
        <f>SUM(F197:F199)</f>
        <v>571</v>
      </c>
      <c r="G196" s="442"/>
      <c r="H196" s="443"/>
      <c r="I196" s="454"/>
    </row>
    <row r="197" spans="1:9" ht="19.5" customHeight="1">
      <c r="A197" s="444" t="s">
        <v>278</v>
      </c>
      <c r="B197" s="452">
        <v>171</v>
      </c>
      <c r="C197" s="446">
        <v>171</v>
      </c>
      <c r="D197" s="453">
        <v>207</v>
      </c>
      <c r="E197" s="440"/>
      <c r="F197" s="448">
        <v>207</v>
      </c>
      <c r="G197" s="442"/>
      <c r="H197" s="443"/>
      <c r="I197" s="454"/>
    </row>
    <row r="198" spans="1:9" s="406" customFormat="1" ht="19.5" customHeight="1">
      <c r="A198" s="444" t="s">
        <v>284</v>
      </c>
      <c r="B198" s="452">
        <v>417</v>
      </c>
      <c r="C198" s="446">
        <v>367</v>
      </c>
      <c r="D198" s="453">
        <v>374</v>
      </c>
      <c r="E198" s="440"/>
      <c r="F198" s="448">
        <v>364</v>
      </c>
      <c r="G198" s="442"/>
      <c r="H198" s="443"/>
      <c r="I198" s="454"/>
    </row>
    <row r="199" spans="1:9" ht="19.5" customHeight="1">
      <c r="A199" s="444" t="s">
        <v>285</v>
      </c>
      <c r="B199" s="452">
        <v>35</v>
      </c>
      <c r="C199" s="446"/>
      <c r="D199" s="453">
        <v>29</v>
      </c>
      <c r="E199" s="440"/>
      <c r="F199" s="448"/>
      <c r="G199" s="442"/>
      <c r="H199" s="443"/>
      <c r="I199" s="454"/>
    </row>
    <row r="200" spans="1:9" ht="19.5" customHeight="1">
      <c r="A200" s="436" t="s">
        <v>286</v>
      </c>
      <c r="B200" s="437">
        <v>14265</v>
      </c>
      <c r="C200" s="438">
        <v>14000</v>
      </c>
      <c r="D200" s="439">
        <f>SUM(D201:D201)</f>
        <v>14335</v>
      </c>
      <c r="E200" s="440"/>
      <c r="F200" s="441">
        <f>SUM(F201:F201)</f>
        <v>14000</v>
      </c>
      <c r="G200" s="442"/>
      <c r="H200" s="443"/>
      <c r="I200" s="454"/>
    </row>
    <row r="201" spans="1:9" ht="19.5" customHeight="1">
      <c r="A201" s="458" t="s">
        <v>287</v>
      </c>
      <c r="B201" s="459">
        <v>14265</v>
      </c>
      <c r="C201" s="460">
        <v>14000</v>
      </c>
      <c r="D201" s="461">
        <v>14335</v>
      </c>
      <c r="E201" s="462"/>
      <c r="F201" s="463">
        <v>14000</v>
      </c>
      <c r="G201" s="464"/>
      <c r="H201" s="443"/>
      <c r="I201" s="454"/>
    </row>
    <row r="202" spans="1:9" ht="19.5" customHeight="1">
      <c r="A202" s="428" t="s">
        <v>124</v>
      </c>
      <c r="B202" s="466">
        <v>7235</v>
      </c>
      <c r="C202" s="467">
        <v>6198</v>
      </c>
      <c r="D202" s="468">
        <f>SUM(D203,D217,D221,D231,D226)</f>
        <v>9374</v>
      </c>
      <c r="E202" s="469">
        <f>(D202/B202-1)*100</f>
        <v>29.564616447823088</v>
      </c>
      <c r="F202" s="470">
        <f>SUM(F203,F217,F221,F231,F226)</f>
        <v>7128</v>
      </c>
      <c r="G202" s="471">
        <f>(F202/C202-1)*100</f>
        <v>15.004840271055176</v>
      </c>
      <c r="H202" s="496"/>
      <c r="I202" s="454"/>
    </row>
    <row r="203" spans="1:9" ht="19.5" customHeight="1">
      <c r="A203" s="436" t="s">
        <v>288</v>
      </c>
      <c r="B203" s="437">
        <v>4033</v>
      </c>
      <c r="C203" s="438">
        <v>3443</v>
      </c>
      <c r="D203" s="439">
        <f>SUM(D204:D216)</f>
        <v>5277</v>
      </c>
      <c r="E203" s="440"/>
      <c r="F203" s="441">
        <f>SUM(F204:F216)</f>
        <v>3597</v>
      </c>
      <c r="G203" s="442"/>
      <c r="H203" s="443"/>
      <c r="I203" s="454"/>
    </row>
    <row r="204" spans="1:9" s="406" customFormat="1" ht="19.5" customHeight="1">
      <c r="A204" s="444" t="s">
        <v>159</v>
      </c>
      <c r="B204" s="452">
        <v>1181</v>
      </c>
      <c r="C204" s="446">
        <v>1181</v>
      </c>
      <c r="D204" s="453">
        <v>500</v>
      </c>
      <c r="E204" s="440"/>
      <c r="F204" s="448">
        <v>500</v>
      </c>
      <c r="G204" s="442"/>
      <c r="H204" s="443"/>
      <c r="I204" s="454"/>
    </row>
    <row r="205" spans="1:9" ht="19.5" customHeight="1">
      <c r="A205" s="444" t="s">
        <v>160</v>
      </c>
      <c r="B205" s="452">
        <v>5</v>
      </c>
      <c r="C205" s="446">
        <v>5</v>
      </c>
      <c r="D205" s="453">
        <v>11</v>
      </c>
      <c r="E205" s="440"/>
      <c r="F205" s="448">
        <v>11</v>
      </c>
      <c r="G205" s="442"/>
      <c r="H205" s="443"/>
      <c r="I205" s="454"/>
    </row>
    <row r="206" spans="1:9" s="405" customFormat="1" ht="19.5" customHeight="1">
      <c r="A206" s="444" t="s">
        <v>289</v>
      </c>
      <c r="B206" s="452">
        <v>418</v>
      </c>
      <c r="C206" s="446">
        <v>418</v>
      </c>
      <c r="D206" s="453">
        <v>581</v>
      </c>
      <c r="E206" s="440"/>
      <c r="F206" s="448">
        <v>581</v>
      </c>
      <c r="G206" s="442"/>
      <c r="H206" s="443"/>
      <c r="I206" s="454"/>
    </row>
    <row r="207" spans="1:9" s="406" customFormat="1" ht="19.5" customHeight="1">
      <c r="A207" s="444" t="s">
        <v>290</v>
      </c>
      <c r="B207" s="452">
        <v>30</v>
      </c>
      <c r="C207" s="446">
        <v>20</v>
      </c>
      <c r="D207" s="453">
        <v>45</v>
      </c>
      <c r="E207" s="440"/>
      <c r="F207" s="448">
        <v>45</v>
      </c>
      <c r="G207" s="442"/>
      <c r="H207" s="443"/>
      <c r="I207" s="454"/>
    </row>
    <row r="208" spans="1:9" ht="19.5" customHeight="1">
      <c r="A208" s="444" t="s">
        <v>291</v>
      </c>
      <c r="B208" s="452"/>
      <c r="C208" s="446"/>
      <c r="D208" s="453">
        <v>94</v>
      </c>
      <c r="E208" s="440"/>
      <c r="F208" s="448">
        <v>74</v>
      </c>
      <c r="G208" s="442"/>
      <c r="H208" s="443"/>
      <c r="I208" s="454"/>
    </row>
    <row r="209" spans="1:9" ht="19.5" customHeight="1">
      <c r="A209" s="444" t="s">
        <v>292</v>
      </c>
      <c r="B209" s="452">
        <v>401</v>
      </c>
      <c r="C209" s="446">
        <v>391</v>
      </c>
      <c r="D209" s="453">
        <v>1047</v>
      </c>
      <c r="E209" s="440"/>
      <c r="F209" s="448">
        <v>649</v>
      </c>
      <c r="G209" s="442"/>
      <c r="H209" s="443"/>
      <c r="I209" s="454"/>
    </row>
    <row r="210" spans="1:9" ht="19.5" customHeight="1">
      <c r="A210" s="444" t="s">
        <v>293</v>
      </c>
      <c r="B210" s="452">
        <v>421</v>
      </c>
      <c r="C210" s="446">
        <v>370</v>
      </c>
      <c r="D210" s="453">
        <v>1422</v>
      </c>
      <c r="E210" s="440"/>
      <c r="F210" s="448">
        <v>535</v>
      </c>
      <c r="G210" s="442"/>
      <c r="H210" s="443"/>
      <c r="I210" s="454"/>
    </row>
    <row r="211" spans="1:9" ht="19.5" customHeight="1">
      <c r="A211" s="444" t="s">
        <v>294</v>
      </c>
      <c r="B211" s="452">
        <v>220</v>
      </c>
      <c r="C211" s="446">
        <v>220</v>
      </c>
      <c r="D211" s="453">
        <v>10</v>
      </c>
      <c r="E211" s="440"/>
      <c r="F211" s="448">
        <v>10</v>
      </c>
      <c r="G211" s="442"/>
      <c r="H211" s="443"/>
      <c r="I211" s="454"/>
    </row>
    <row r="212" spans="1:9" ht="19.5" customHeight="1">
      <c r="A212" s="444" t="s">
        <v>295</v>
      </c>
      <c r="B212" s="452">
        <v>194</v>
      </c>
      <c r="C212" s="446">
        <v>35</v>
      </c>
      <c r="D212" s="453">
        <v>271</v>
      </c>
      <c r="E212" s="440"/>
      <c r="F212" s="448">
        <v>126</v>
      </c>
      <c r="G212" s="442"/>
      <c r="H212" s="443"/>
      <c r="I212" s="454"/>
    </row>
    <row r="213" spans="1:9" ht="19.5" customHeight="1">
      <c r="A213" s="444" t="s">
        <v>296</v>
      </c>
      <c r="B213" s="452">
        <v>69</v>
      </c>
      <c r="C213" s="446">
        <v>69</v>
      </c>
      <c r="D213" s="453">
        <v>19</v>
      </c>
      <c r="E213" s="440"/>
      <c r="F213" s="448">
        <v>19</v>
      </c>
      <c r="G213" s="442"/>
      <c r="H213" s="443"/>
      <c r="I213" s="454"/>
    </row>
    <row r="214" spans="1:9" ht="19.5" customHeight="1">
      <c r="A214" s="444" t="s">
        <v>297</v>
      </c>
      <c r="B214" s="452">
        <v>10</v>
      </c>
      <c r="C214" s="446"/>
      <c r="D214" s="453">
        <v>33</v>
      </c>
      <c r="E214" s="440"/>
      <c r="F214" s="448">
        <v>33</v>
      </c>
      <c r="G214" s="442"/>
      <c r="H214" s="443"/>
      <c r="I214" s="454"/>
    </row>
    <row r="215" spans="1:9" ht="19.5" customHeight="1">
      <c r="A215" s="444" t="s">
        <v>298</v>
      </c>
      <c r="B215" s="452">
        <v>55</v>
      </c>
      <c r="C215" s="446">
        <v>5</v>
      </c>
      <c r="D215" s="453">
        <v>10</v>
      </c>
      <c r="E215" s="440"/>
      <c r="F215" s="448">
        <v>10</v>
      </c>
      <c r="G215" s="442"/>
      <c r="H215" s="443"/>
      <c r="I215" s="454"/>
    </row>
    <row r="216" spans="1:9" ht="19.5" customHeight="1">
      <c r="A216" s="444" t="s">
        <v>299</v>
      </c>
      <c r="B216" s="452">
        <v>1029</v>
      </c>
      <c r="C216" s="446">
        <v>729</v>
      </c>
      <c r="D216" s="453">
        <v>1234</v>
      </c>
      <c r="E216" s="440"/>
      <c r="F216" s="448">
        <v>1004</v>
      </c>
      <c r="G216" s="442"/>
      <c r="H216" s="443"/>
      <c r="I216" s="454"/>
    </row>
    <row r="217" spans="1:9" ht="19.5" customHeight="1">
      <c r="A217" s="436" t="s">
        <v>300</v>
      </c>
      <c r="B217" s="437">
        <v>882</v>
      </c>
      <c r="C217" s="438">
        <v>672</v>
      </c>
      <c r="D217" s="439">
        <f>SUM(D218:D220)</f>
        <v>1322</v>
      </c>
      <c r="E217" s="441">
        <f>SUM(E218:E220)</f>
        <v>0</v>
      </c>
      <c r="F217" s="441">
        <f>SUM(F218:F220)</f>
        <v>1025</v>
      </c>
      <c r="G217" s="442"/>
      <c r="H217" s="443"/>
      <c r="I217" s="454"/>
    </row>
    <row r="218" spans="1:9" ht="19.5" customHeight="1">
      <c r="A218" s="444" t="s">
        <v>301</v>
      </c>
      <c r="B218" s="452">
        <v>347</v>
      </c>
      <c r="C218" s="446">
        <v>171</v>
      </c>
      <c r="D218" s="453">
        <v>516</v>
      </c>
      <c r="E218" s="440"/>
      <c r="F218" s="448">
        <v>349</v>
      </c>
      <c r="G218" s="442"/>
      <c r="H218" s="443"/>
      <c r="I218" s="454"/>
    </row>
    <row r="219" spans="1:9" ht="19.5" customHeight="1">
      <c r="A219" s="444" t="s">
        <v>302</v>
      </c>
      <c r="B219" s="452">
        <v>534</v>
      </c>
      <c r="C219" s="446">
        <v>500</v>
      </c>
      <c r="D219" s="453">
        <v>759</v>
      </c>
      <c r="E219" s="440"/>
      <c r="F219" s="448">
        <v>629</v>
      </c>
      <c r="G219" s="442"/>
      <c r="H219" s="443"/>
      <c r="I219" s="454"/>
    </row>
    <row r="220" spans="1:9" ht="19.5" customHeight="1">
      <c r="A220" s="444" t="s">
        <v>303</v>
      </c>
      <c r="B220" s="452">
        <v>1</v>
      </c>
      <c r="C220" s="446">
        <v>1</v>
      </c>
      <c r="D220" s="453">
        <v>47</v>
      </c>
      <c r="E220" s="440"/>
      <c r="F220" s="448">
        <v>47</v>
      </c>
      <c r="G220" s="442"/>
      <c r="H220" s="443"/>
      <c r="I220" s="454"/>
    </row>
    <row r="221" spans="1:9" s="406" customFormat="1" ht="19.5" customHeight="1">
      <c r="A221" s="436" t="s">
        <v>304</v>
      </c>
      <c r="B221" s="437">
        <v>1217</v>
      </c>
      <c r="C221" s="438">
        <v>1187</v>
      </c>
      <c r="D221" s="439">
        <f>SUM(D222:D225)</f>
        <v>1414</v>
      </c>
      <c r="E221" s="440"/>
      <c r="F221" s="441">
        <f>SUM(F222:F225)</f>
        <v>1344</v>
      </c>
      <c r="G221" s="442"/>
      <c r="H221" s="443"/>
      <c r="I221" s="454"/>
    </row>
    <row r="222" spans="1:9" ht="19.5" customHeight="1">
      <c r="A222" s="444" t="s">
        <v>305</v>
      </c>
      <c r="B222" s="452">
        <v>374</v>
      </c>
      <c r="C222" s="446">
        <v>374</v>
      </c>
      <c r="D222" s="453">
        <v>213</v>
      </c>
      <c r="E222" s="440"/>
      <c r="F222" s="448">
        <v>212</v>
      </c>
      <c r="G222" s="442"/>
      <c r="H222" s="443"/>
      <c r="I222" s="454"/>
    </row>
    <row r="223" spans="1:9" ht="19.5" customHeight="1">
      <c r="A223" s="444" t="s">
        <v>306</v>
      </c>
      <c r="B223" s="452">
        <v>403</v>
      </c>
      <c r="C223" s="446">
        <v>403</v>
      </c>
      <c r="D223" s="453">
        <v>610</v>
      </c>
      <c r="E223" s="440"/>
      <c r="F223" s="448">
        <v>610</v>
      </c>
      <c r="G223" s="442"/>
      <c r="H223" s="443"/>
      <c r="I223" s="454"/>
    </row>
    <row r="224" spans="1:9" ht="19.5" customHeight="1">
      <c r="A224" s="444" t="s">
        <v>307</v>
      </c>
      <c r="B224" s="452">
        <v>223</v>
      </c>
      <c r="C224" s="446">
        <v>196</v>
      </c>
      <c r="D224" s="453">
        <v>245</v>
      </c>
      <c r="E224" s="440"/>
      <c r="F224" s="448">
        <v>216</v>
      </c>
      <c r="G224" s="442"/>
      <c r="H224" s="443"/>
      <c r="I224" s="454"/>
    </row>
    <row r="225" spans="1:9" s="406" customFormat="1" ht="19.5" customHeight="1">
      <c r="A225" s="444" t="s">
        <v>308</v>
      </c>
      <c r="B225" s="452">
        <v>217</v>
      </c>
      <c r="C225" s="446">
        <v>214</v>
      </c>
      <c r="D225" s="453">
        <v>346</v>
      </c>
      <c r="E225" s="440"/>
      <c r="F225" s="448">
        <v>306</v>
      </c>
      <c r="G225" s="442"/>
      <c r="H225" s="443"/>
      <c r="I225" s="454"/>
    </row>
    <row r="226" spans="1:9" ht="19.5" customHeight="1">
      <c r="A226" s="436" t="s">
        <v>309</v>
      </c>
      <c r="B226" s="437">
        <v>928</v>
      </c>
      <c r="C226" s="438">
        <v>896</v>
      </c>
      <c r="D226" s="439">
        <f>SUM(D227:D230)</f>
        <v>1143</v>
      </c>
      <c r="E226" s="441"/>
      <c r="F226" s="441">
        <f>SUM(F227:F230)</f>
        <v>1112</v>
      </c>
      <c r="G226" s="442"/>
      <c r="H226" s="443"/>
      <c r="I226" s="454"/>
    </row>
    <row r="227" spans="1:9" ht="19.5" customHeight="1">
      <c r="A227" s="444" t="s">
        <v>159</v>
      </c>
      <c r="B227" s="452">
        <v>10</v>
      </c>
      <c r="C227" s="446">
        <v>10</v>
      </c>
      <c r="D227" s="453">
        <v>10</v>
      </c>
      <c r="E227" s="440"/>
      <c r="F227" s="448">
        <v>10</v>
      </c>
      <c r="G227" s="442"/>
      <c r="H227" s="443"/>
      <c r="I227" s="454"/>
    </row>
    <row r="228" spans="1:9" ht="19.5" customHeight="1">
      <c r="A228" s="444" t="s">
        <v>160</v>
      </c>
      <c r="B228" s="452">
        <v>138</v>
      </c>
      <c r="C228" s="446">
        <v>138</v>
      </c>
      <c r="D228" s="453">
        <v>315</v>
      </c>
      <c r="E228" s="440"/>
      <c r="F228" s="448">
        <v>315</v>
      </c>
      <c r="G228" s="442"/>
      <c r="H228" s="443"/>
      <c r="I228" s="454"/>
    </row>
    <row r="229" spans="1:9" ht="19.5" customHeight="1">
      <c r="A229" s="444" t="s">
        <v>310</v>
      </c>
      <c r="B229" s="452">
        <v>90</v>
      </c>
      <c r="C229" s="446">
        <v>90</v>
      </c>
      <c r="D229" s="453">
        <v>187</v>
      </c>
      <c r="E229" s="440"/>
      <c r="F229" s="448">
        <v>187</v>
      </c>
      <c r="G229" s="442"/>
      <c r="H229" s="443"/>
      <c r="I229" s="454"/>
    </row>
    <row r="230" spans="1:9" ht="19.5" customHeight="1">
      <c r="A230" s="444" t="s">
        <v>311</v>
      </c>
      <c r="B230" s="452">
        <v>690</v>
      </c>
      <c r="C230" s="446">
        <v>658</v>
      </c>
      <c r="D230" s="453">
        <v>631</v>
      </c>
      <c r="E230" s="440"/>
      <c r="F230" s="448">
        <v>600</v>
      </c>
      <c r="G230" s="442"/>
      <c r="H230" s="443"/>
      <c r="I230" s="454"/>
    </row>
    <row r="231" spans="1:9" s="406" customFormat="1" ht="19.5" customHeight="1">
      <c r="A231" s="436" t="s">
        <v>312</v>
      </c>
      <c r="B231" s="437">
        <v>175</v>
      </c>
      <c r="C231" s="438">
        <v>0</v>
      </c>
      <c r="D231" s="439">
        <f>SUM(D232:D234)</f>
        <v>218</v>
      </c>
      <c r="E231" s="440"/>
      <c r="F231" s="441">
        <f>SUM(F232:F234)</f>
        <v>50</v>
      </c>
      <c r="G231" s="442"/>
      <c r="H231" s="443"/>
      <c r="I231" s="454"/>
    </row>
    <row r="232" spans="1:9" ht="19.5" customHeight="1">
      <c r="A232" s="444" t="s">
        <v>313</v>
      </c>
      <c r="B232" s="452">
        <v>74</v>
      </c>
      <c r="C232" s="446"/>
      <c r="D232" s="453">
        <v>66</v>
      </c>
      <c r="E232" s="440"/>
      <c r="F232" s="448"/>
      <c r="G232" s="442"/>
      <c r="H232" s="443"/>
      <c r="I232" s="454"/>
    </row>
    <row r="233" spans="1:9" ht="19.5" customHeight="1">
      <c r="A233" s="444" t="s">
        <v>314</v>
      </c>
      <c r="B233" s="452">
        <v>16</v>
      </c>
      <c r="C233" s="446"/>
      <c r="D233" s="453">
        <v>76</v>
      </c>
      <c r="E233" s="440"/>
      <c r="F233" s="448">
        <v>50</v>
      </c>
      <c r="G233" s="442"/>
      <c r="H233" s="443"/>
      <c r="I233" s="454"/>
    </row>
    <row r="234" spans="1:9" ht="19.5" customHeight="1">
      <c r="A234" s="444" t="s">
        <v>315</v>
      </c>
      <c r="B234" s="459">
        <v>85</v>
      </c>
      <c r="C234" s="460"/>
      <c r="D234" s="461">
        <v>76</v>
      </c>
      <c r="E234" s="462"/>
      <c r="F234" s="463"/>
      <c r="G234" s="464"/>
      <c r="H234" s="443"/>
      <c r="I234" s="454"/>
    </row>
    <row r="235" spans="1:9" ht="36">
      <c r="A235" s="428" t="s">
        <v>125</v>
      </c>
      <c r="B235" s="466">
        <v>134071</v>
      </c>
      <c r="C235" s="467">
        <v>83292</v>
      </c>
      <c r="D235" s="468">
        <f>D236+D244+D304+D251+D259+D263+D269+D276+D282+D289+D293+D296+D299+D302+D313+D307</f>
        <v>166053</v>
      </c>
      <c r="E235" s="469">
        <f>(D235/B235-1)*100</f>
        <v>23.854524841315428</v>
      </c>
      <c r="F235" s="470">
        <f>F236+F244+F304+F251+F259+F263+F269+F276+F282+F289+F293+F296+F299+F302+F313+F307</f>
        <v>116670</v>
      </c>
      <c r="G235" s="471">
        <f>(F235/C235-1)*100</f>
        <v>40.073476444316384</v>
      </c>
      <c r="H235" s="496" t="s">
        <v>316</v>
      </c>
      <c r="I235" s="454"/>
    </row>
    <row r="236" spans="1:9" ht="19.5" customHeight="1">
      <c r="A236" s="436" t="s">
        <v>317</v>
      </c>
      <c r="B236" s="437">
        <v>6699</v>
      </c>
      <c r="C236" s="438">
        <v>6440</v>
      </c>
      <c r="D236" s="439">
        <f>SUM(D237:D243)</f>
        <v>5409</v>
      </c>
      <c r="E236" s="440"/>
      <c r="F236" s="441">
        <f>SUM(F237:F243)</f>
        <v>4919</v>
      </c>
      <c r="G236" s="442"/>
      <c r="H236" s="443"/>
      <c r="I236" s="454"/>
    </row>
    <row r="237" spans="1:9" s="406" customFormat="1" ht="16.5" customHeight="1">
      <c r="A237" s="444" t="s">
        <v>159</v>
      </c>
      <c r="B237" s="452">
        <v>555</v>
      </c>
      <c r="C237" s="446">
        <v>555</v>
      </c>
      <c r="D237" s="453">
        <v>410</v>
      </c>
      <c r="E237" s="440"/>
      <c r="F237" s="448">
        <v>410</v>
      </c>
      <c r="G237" s="442"/>
      <c r="H237" s="443"/>
      <c r="I237" s="454"/>
    </row>
    <row r="238" spans="1:9" ht="16.5" customHeight="1">
      <c r="A238" s="444" t="s">
        <v>160</v>
      </c>
      <c r="B238" s="452">
        <v>253</v>
      </c>
      <c r="C238" s="446">
        <v>253</v>
      </c>
      <c r="D238" s="453">
        <v>168</v>
      </c>
      <c r="E238" s="440"/>
      <c r="F238" s="448">
        <v>168</v>
      </c>
      <c r="G238" s="442"/>
      <c r="H238" s="443"/>
      <c r="I238" s="454"/>
    </row>
    <row r="239" spans="1:9" ht="16.5" customHeight="1">
      <c r="A239" s="444" t="s">
        <v>318</v>
      </c>
      <c r="B239" s="452">
        <v>84</v>
      </c>
      <c r="C239" s="446">
        <v>62</v>
      </c>
      <c r="D239" s="453">
        <v>17</v>
      </c>
      <c r="E239" s="440"/>
      <c r="F239" s="448"/>
      <c r="G239" s="442"/>
      <c r="H239" s="443"/>
      <c r="I239" s="454"/>
    </row>
    <row r="240" spans="1:9" ht="16.5" customHeight="1">
      <c r="A240" s="444" t="s">
        <v>319</v>
      </c>
      <c r="B240" s="452">
        <v>72</v>
      </c>
      <c r="C240" s="446">
        <v>72</v>
      </c>
      <c r="D240" s="453">
        <v>88</v>
      </c>
      <c r="E240" s="440"/>
      <c r="F240" s="448">
        <v>88</v>
      </c>
      <c r="G240" s="442"/>
      <c r="H240" s="443"/>
      <c r="I240" s="454"/>
    </row>
    <row r="241" spans="1:9" s="405" customFormat="1" ht="16.5" customHeight="1">
      <c r="A241" s="444" t="s">
        <v>320</v>
      </c>
      <c r="B241" s="452">
        <v>4261</v>
      </c>
      <c r="C241" s="446">
        <v>4261</v>
      </c>
      <c r="D241" s="453">
        <v>2408</v>
      </c>
      <c r="E241" s="440"/>
      <c r="F241" s="448">
        <v>2408</v>
      </c>
      <c r="G241" s="442"/>
      <c r="H241" s="443"/>
      <c r="I241" s="454"/>
    </row>
    <row r="242" spans="1:9" s="406" customFormat="1" ht="16.5" customHeight="1">
      <c r="A242" s="444" t="s">
        <v>164</v>
      </c>
      <c r="B242" s="452">
        <v>907</v>
      </c>
      <c r="C242" s="446">
        <v>907</v>
      </c>
      <c r="D242" s="453">
        <v>1205</v>
      </c>
      <c r="E242" s="440"/>
      <c r="F242" s="448">
        <v>1205</v>
      </c>
      <c r="G242" s="442"/>
      <c r="H242" s="443"/>
      <c r="I242" s="454"/>
    </row>
    <row r="243" spans="1:9" ht="16.5" customHeight="1">
      <c r="A243" s="444" t="s">
        <v>321</v>
      </c>
      <c r="B243" s="452">
        <v>567</v>
      </c>
      <c r="C243" s="446">
        <v>330</v>
      </c>
      <c r="D243" s="453">
        <v>1113</v>
      </c>
      <c r="E243" s="440"/>
      <c r="F243" s="448">
        <v>640</v>
      </c>
      <c r="G243" s="442"/>
      <c r="H243" s="443"/>
      <c r="I243" s="454"/>
    </row>
    <row r="244" spans="1:9" ht="19.5" customHeight="1">
      <c r="A244" s="436" t="s">
        <v>322</v>
      </c>
      <c r="B244" s="437">
        <v>1191</v>
      </c>
      <c r="C244" s="438">
        <v>1078</v>
      </c>
      <c r="D244" s="439">
        <f>SUM(D245:D250)</f>
        <v>1516</v>
      </c>
      <c r="E244" s="440"/>
      <c r="F244" s="441">
        <f>SUM(F245:F250)</f>
        <v>1175</v>
      </c>
      <c r="G244" s="442"/>
      <c r="H244" s="443"/>
      <c r="I244" s="454"/>
    </row>
    <row r="245" spans="1:9" ht="19.5" customHeight="1">
      <c r="A245" s="444" t="s">
        <v>159</v>
      </c>
      <c r="B245" s="452">
        <v>775</v>
      </c>
      <c r="C245" s="446">
        <v>775</v>
      </c>
      <c r="D245" s="453">
        <v>886</v>
      </c>
      <c r="E245" s="440"/>
      <c r="F245" s="448">
        <v>869</v>
      </c>
      <c r="G245" s="442"/>
      <c r="H245" s="443"/>
      <c r="I245" s="454"/>
    </row>
    <row r="246" spans="1:9" ht="19.5" customHeight="1">
      <c r="A246" s="444" t="s">
        <v>160</v>
      </c>
      <c r="B246" s="452">
        <v>198</v>
      </c>
      <c r="C246" s="446">
        <v>198</v>
      </c>
      <c r="D246" s="453">
        <v>194</v>
      </c>
      <c r="E246" s="440"/>
      <c r="F246" s="448">
        <v>194</v>
      </c>
      <c r="G246" s="442"/>
      <c r="H246" s="443"/>
      <c r="I246" s="454"/>
    </row>
    <row r="247" spans="1:9" ht="19.5" customHeight="1">
      <c r="A247" s="444" t="s">
        <v>323</v>
      </c>
      <c r="B247" s="452"/>
      <c r="C247" s="446"/>
      <c r="D247" s="453">
        <v>2</v>
      </c>
      <c r="E247" s="440"/>
      <c r="F247" s="448">
        <v>2</v>
      </c>
      <c r="G247" s="442"/>
      <c r="H247" s="443"/>
      <c r="I247" s="454"/>
    </row>
    <row r="248" spans="1:9" ht="19.5" customHeight="1">
      <c r="A248" s="444" t="s">
        <v>324</v>
      </c>
      <c r="B248" s="452">
        <v>24</v>
      </c>
      <c r="C248" s="446">
        <v>23</v>
      </c>
      <c r="D248" s="453">
        <v>91</v>
      </c>
      <c r="E248" s="440"/>
      <c r="F248" s="448">
        <v>75</v>
      </c>
      <c r="G248" s="442"/>
      <c r="H248" s="443"/>
      <c r="I248" s="454"/>
    </row>
    <row r="249" spans="1:9" ht="19.5" customHeight="1">
      <c r="A249" s="444" t="s">
        <v>325</v>
      </c>
      <c r="B249" s="452">
        <v>32</v>
      </c>
      <c r="C249" s="446">
        <v>0</v>
      </c>
      <c r="D249" s="453">
        <v>242</v>
      </c>
      <c r="E249" s="440"/>
      <c r="F249" s="448"/>
      <c r="G249" s="442"/>
      <c r="H249" s="443"/>
      <c r="I249" s="454"/>
    </row>
    <row r="250" spans="1:9" s="406" customFormat="1" ht="19.5" customHeight="1">
      <c r="A250" s="444" t="s">
        <v>326</v>
      </c>
      <c r="B250" s="452">
        <v>162</v>
      </c>
      <c r="C250" s="446">
        <v>82</v>
      </c>
      <c r="D250" s="453">
        <v>101</v>
      </c>
      <c r="E250" s="440"/>
      <c r="F250" s="448">
        <v>35</v>
      </c>
      <c r="G250" s="442"/>
      <c r="H250" s="443"/>
      <c r="I250" s="454"/>
    </row>
    <row r="251" spans="1:9" ht="19.5" customHeight="1">
      <c r="A251" s="436" t="s">
        <v>327</v>
      </c>
      <c r="B251" s="437">
        <v>45614</v>
      </c>
      <c r="C251" s="438">
        <v>45614</v>
      </c>
      <c r="D251" s="439">
        <f>SUM(D252:D258)</f>
        <v>70590</v>
      </c>
      <c r="E251" s="440"/>
      <c r="F251" s="441">
        <f>SUM(F252:F258)</f>
        <v>70555</v>
      </c>
      <c r="G251" s="442"/>
      <c r="H251" s="443"/>
      <c r="I251" s="454"/>
    </row>
    <row r="252" spans="1:9" ht="19.5" customHeight="1">
      <c r="A252" s="444" t="s">
        <v>328</v>
      </c>
      <c r="B252" s="452">
        <v>1039</v>
      </c>
      <c r="C252" s="446">
        <v>1039</v>
      </c>
      <c r="D252" s="453">
        <v>5064</v>
      </c>
      <c r="E252" s="440"/>
      <c r="F252" s="448">
        <v>5064</v>
      </c>
      <c r="G252" s="442"/>
      <c r="H252" s="443"/>
      <c r="I252" s="454"/>
    </row>
    <row r="253" spans="1:9" ht="19.5" customHeight="1">
      <c r="A253" s="444" t="s">
        <v>329</v>
      </c>
      <c r="B253" s="452">
        <v>2398</v>
      </c>
      <c r="C253" s="446">
        <v>2398</v>
      </c>
      <c r="D253" s="453">
        <v>15209</v>
      </c>
      <c r="E253" s="440"/>
      <c r="F253" s="448">
        <v>15205</v>
      </c>
      <c r="G253" s="442"/>
      <c r="H253" s="443"/>
      <c r="I253" s="454"/>
    </row>
    <row r="254" spans="1:9" ht="19.5" customHeight="1">
      <c r="A254" s="444" t="s">
        <v>330</v>
      </c>
      <c r="B254" s="452">
        <v>26</v>
      </c>
      <c r="C254" s="446">
        <v>26</v>
      </c>
      <c r="D254" s="453">
        <v>34</v>
      </c>
      <c r="E254" s="440"/>
      <c r="F254" s="448">
        <v>34</v>
      </c>
      <c r="G254" s="442"/>
      <c r="H254" s="443"/>
      <c r="I254" s="454"/>
    </row>
    <row r="255" spans="1:9" ht="19.5" customHeight="1">
      <c r="A255" s="497" t="s">
        <v>331</v>
      </c>
      <c r="B255" s="452">
        <v>23865</v>
      </c>
      <c r="C255" s="446">
        <v>23865</v>
      </c>
      <c r="D255" s="453">
        <v>23943</v>
      </c>
      <c r="E255" s="126"/>
      <c r="F255" s="448">
        <v>23912</v>
      </c>
      <c r="G255" s="442"/>
      <c r="H255" s="443"/>
      <c r="I255" s="454"/>
    </row>
    <row r="256" spans="1:9" s="406" customFormat="1" ht="19.5" customHeight="1">
      <c r="A256" s="497" t="s">
        <v>332</v>
      </c>
      <c r="B256" s="452">
        <v>1608</v>
      </c>
      <c r="C256" s="446">
        <v>1608</v>
      </c>
      <c r="D256" s="453">
        <v>2083</v>
      </c>
      <c r="E256" s="126"/>
      <c r="F256" s="448">
        <v>2083</v>
      </c>
      <c r="G256" s="442"/>
      <c r="H256" s="443"/>
      <c r="I256" s="454"/>
    </row>
    <row r="257" spans="1:9" ht="19.5" customHeight="1">
      <c r="A257" s="497" t="s">
        <v>333</v>
      </c>
      <c r="B257" s="452">
        <v>9010</v>
      </c>
      <c r="C257" s="446">
        <v>9010</v>
      </c>
      <c r="D257" s="453">
        <v>16700</v>
      </c>
      <c r="E257" s="440"/>
      <c r="F257" s="448">
        <v>16700</v>
      </c>
      <c r="G257" s="442"/>
      <c r="H257" s="443"/>
      <c r="I257" s="454"/>
    </row>
    <row r="258" spans="1:9" ht="19.5" customHeight="1">
      <c r="A258" s="444" t="s">
        <v>334</v>
      </c>
      <c r="B258" s="452">
        <v>7668</v>
      </c>
      <c r="C258" s="446">
        <v>7668</v>
      </c>
      <c r="D258" s="453">
        <v>7557</v>
      </c>
      <c r="E258" s="440"/>
      <c r="F258" s="448">
        <v>7557</v>
      </c>
      <c r="G258" s="442"/>
      <c r="H258" s="443"/>
      <c r="I258" s="454"/>
    </row>
    <row r="259" spans="1:9" ht="19.5" customHeight="1">
      <c r="A259" s="436" t="s">
        <v>335</v>
      </c>
      <c r="B259" s="437">
        <v>2973</v>
      </c>
      <c r="C259" s="438">
        <v>839</v>
      </c>
      <c r="D259" s="439">
        <f>SUM(D260:D262)</f>
        <v>3159</v>
      </c>
      <c r="E259" s="440"/>
      <c r="F259" s="441">
        <f>SUM(F260:F262)</f>
        <v>1209</v>
      </c>
      <c r="G259" s="442"/>
      <c r="H259" s="443"/>
      <c r="I259" s="454"/>
    </row>
    <row r="260" spans="1:9" ht="19.5" customHeight="1">
      <c r="A260" s="444" t="s">
        <v>336</v>
      </c>
      <c r="B260" s="452">
        <v>361</v>
      </c>
      <c r="C260" s="446">
        <v>361</v>
      </c>
      <c r="D260" s="453">
        <v>1153</v>
      </c>
      <c r="E260" s="440"/>
      <c r="F260" s="448">
        <v>1153</v>
      </c>
      <c r="G260" s="442"/>
      <c r="H260" s="443"/>
      <c r="I260" s="454"/>
    </row>
    <row r="261" spans="1:9" ht="19.5" customHeight="1">
      <c r="A261" s="444" t="s">
        <v>337</v>
      </c>
      <c r="B261" s="452"/>
      <c r="C261" s="446"/>
      <c r="D261" s="453">
        <v>56</v>
      </c>
      <c r="E261" s="440"/>
      <c r="F261" s="448">
        <v>56</v>
      </c>
      <c r="G261" s="442"/>
      <c r="H261" s="443"/>
      <c r="I261" s="454"/>
    </row>
    <row r="262" spans="1:9" ht="19.5" customHeight="1">
      <c r="A262" s="444" t="s">
        <v>338</v>
      </c>
      <c r="B262" s="452">
        <v>2612</v>
      </c>
      <c r="C262" s="446">
        <v>478</v>
      </c>
      <c r="D262" s="453">
        <v>1950</v>
      </c>
      <c r="E262" s="440"/>
      <c r="F262" s="448"/>
      <c r="G262" s="442"/>
      <c r="H262" s="443"/>
      <c r="I262" s="454"/>
    </row>
    <row r="263" spans="1:9" ht="19.5" customHeight="1">
      <c r="A263" s="436" t="s">
        <v>339</v>
      </c>
      <c r="B263" s="437">
        <v>11814</v>
      </c>
      <c r="C263" s="438">
        <v>5719</v>
      </c>
      <c r="D263" s="439">
        <f>SUM(D264:D268)</f>
        <v>13397</v>
      </c>
      <c r="E263" s="440"/>
      <c r="F263" s="441">
        <f>SUM(F264:F268)</f>
        <v>6469</v>
      </c>
      <c r="G263" s="442"/>
      <c r="H263" s="443"/>
      <c r="I263" s="454"/>
    </row>
    <row r="264" spans="1:9" s="406" customFormat="1" ht="19.5" customHeight="1">
      <c r="A264" s="444" t="s">
        <v>340</v>
      </c>
      <c r="B264" s="452">
        <v>1991</v>
      </c>
      <c r="C264" s="446">
        <v>1991</v>
      </c>
      <c r="D264" s="453">
        <v>2531</v>
      </c>
      <c r="E264" s="440"/>
      <c r="F264" s="448">
        <v>2531</v>
      </c>
      <c r="G264" s="442"/>
      <c r="H264" s="443"/>
      <c r="I264" s="454"/>
    </row>
    <row r="265" spans="1:9" s="406" customFormat="1" ht="19.5" customHeight="1">
      <c r="A265" s="444" t="s">
        <v>341</v>
      </c>
      <c r="B265" s="452">
        <v>121</v>
      </c>
      <c r="C265" s="446"/>
      <c r="D265" s="453"/>
      <c r="E265" s="440"/>
      <c r="F265" s="448"/>
      <c r="G265" s="442"/>
      <c r="H265" s="443"/>
      <c r="I265" s="454"/>
    </row>
    <row r="266" spans="1:9" ht="19.5" customHeight="1">
      <c r="A266" s="444" t="s">
        <v>342</v>
      </c>
      <c r="B266" s="452">
        <v>3082</v>
      </c>
      <c r="C266" s="446">
        <v>2451</v>
      </c>
      <c r="D266" s="453">
        <v>3359</v>
      </c>
      <c r="E266" s="440"/>
      <c r="F266" s="448">
        <v>2409</v>
      </c>
      <c r="G266" s="442"/>
      <c r="H266" s="443"/>
      <c r="I266" s="454"/>
    </row>
    <row r="267" spans="1:9" s="406" customFormat="1" ht="19.5" customHeight="1">
      <c r="A267" s="444" t="s">
        <v>343</v>
      </c>
      <c r="B267" s="452"/>
      <c r="C267" s="446"/>
      <c r="D267" s="453">
        <v>77</v>
      </c>
      <c r="E267" s="440"/>
      <c r="F267" s="448"/>
      <c r="G267" s="442"/>
      <c r="H267" s="443"/>
      <c r="I267" s="454"/>
    </row>
    <row r="268" spans="1:9" ht="19.5" customHeight="1">
      <c r="A268" s="444" t="s">
        <v>344</v>
      </c>
      <c r="B268" s="452">
        <v>6620</v>
      </c>
      <c r="C268" s="446">
        <v>1277</v>
      </c>
      <c r="D268" s="453">
        <v>7430</v>
      </c>
      <c r="E268" s="440"/>
      <c r="F268" s="448">
        <v>1529</v>
      </c>
      <c r="G268" s="442"/>
      <c r="H268" s="443"/>
      <c r="I268" s="454"/>
    </row>
    <row r="269" spans="1:9" ht="19.5" customHeight="1">
      <c r="A269" s="436" t="s">
        <v>345</v>
      </c>
      <c r="B269" s="437">
        <v>2346</v>
      </c>
      <c r="C269" s="438">
        <v>2153</v>
      </c>
      <c r="D269" s="439">
        <f>SUM(D270:D275)</f>
        <v>2686</v>
      </c>
      <c r="E269" s="440"/>
      <c r="F269" s="441">
        <f>SUM(F270:F275)</f>
        <v>2635</v>
      </c>
      <c r="G269" s="442"/>
      <c r="H269" s="443"/>
      <c r="I269" s="454"/>
    </row>
    <row r="270" spans="1:9" ht="19.5" customHeight="1">
      <c r="A270" s="444" t="s">
        <v>346</v>
      </c>
      <c r="B270" s="452">
        <v>2259</v>
      </c>
      <c r="C270" s="446">
        <v>2106</v>
      </c>
      <c r="D270" s="453">
        <v>2418</v>
      </c>
      <c r="E270" s="440"/>
      <c r="F270" s="448">
        <v>2410</v>
      </c>
      <c r="G270" s="442"/>
      <c r="H270" s="443"/>
      <c r="I270" s="454"/>
    </row>
    <row r="271" spans="1:9" ht="19.5" customHeight="1">
      <c r="A271" s="444" t="s">
        <v>347</v>
      </c>
      <c r="B271" s="452">
        <v>2</v>
      </c>
      <c r="C271" s="446"/>
      <c r="D271" s="453">
        <v>157</v>
      </c>
      <c r="E271" s="440"/>
      <c r="F271" s="448">
        <v>156</v>
      </c>
      <c r="G271" s="442"/>
      <c r="H271" s="443"/>
      <c r="I271" s="454"/>
    </row>
    <row r="272" spans="1:9" ht="19.5" customHeight="1">
      <c r="A272" s="444" t="s">
        <v>348</v>
      </c>
      <c r="B272" s="452"/>
      <c r="C272" s="446"/>
      <c r="D272" s="453">
        <v>20</v>
      </c>
      <c r="E272" s="440"/>
      <c r="F272" s="448">
        <v>20</v>
      </c>
      <c r="G272" s="442"/>
      <c r="H272" s="443"/>
      <c r="I272" s="454"/>
    </row>
    <row r="273" spans="1:9" s="406" customFormat="1" ht="19.5" customHeight="1">
      <c r="A273" s="444" t="s">
        <v>349</v>
      </c>
      <c r="B273" s="452"/>
      <c r="C273" s="446"/>
      <c r="D273" s="453">
        <v>1</v>
      </c>
      <c r="E273" s="440"/>
      <c r="F273" s="448"/>
      <c r="G273" s="442"/>
      <c r="H273" s="443"/>
      <c r="I273" s="454"/>
    </row>
    <row r="274" spans="1:9" ht="19.5" customHeight="1">
      <c r="A274" s="444" t="s">
        <v>350</v>
      </c>
      <c r="B274" s="452">
        <v>69</v>
      </c>
      <c r="C274" s="446">
        <v>47</v>
      </c>
      <c r="D274" s="453">
        <v>66</v>
      </c>
      <c r="E274" s="440"/>
      <c r="F274" s="448">
        <v>49</v>
      </c>
      <c r="G274" s="442"/>
      <c r="H274" s="443"/>
      <c r="I274" s="454"/>
    </row>
    <row r="275" spans="1:9" ht="19.5" customHeight="1">
      <c r="A275" s="444" t="s">
        <v>351</v>
      </c>
      <c r="B275" s="452">
        <v>16</v>
      </c>
      <c r="C275" s="446"/>
      <c r="D275" s="453">
        <v>24</v>
      </c>
      <c r="E275" s="440"/>
      <c r="F275" s="448"/>
      <c r="G275" s="442"/>
      <c r="H275" s="443"/>
      <c r="I275" s="454"/>
    </row>
    <row r="276" spans="1:9" ht="19.5" customHeight="1">
      <c r="A276" s="436" t="s">
        <v>352</v>
      </c>
      <c r="B276" s="437">
        <v>1376</v>
      </c>
      <c r="C276" s="438">
        <v>936</v>
      </c>
      <c r="D276" s="439">
        <f>SUM(D277:D281)</f>
        <v>1804</v>
      </c>
      <c r="E276" s="440"/>
      <c r="F276" s="441">
        <f>SUM(F277:F281)</f>
        <v>1097</v>
      </c>
      <c r="G276" s="442"/>
      <c r="H276" s="443"/>
      <c r="I276" s="454"/>
    </row>
    <row r="277" spans="1:9" ht="19.5" customHeight="1">
      <c r="A277" s="444" t="s">
        <v>353</v>
      </c>
      <c r="B277" s="452">
        <v>729</v>
      </c>
      <c r="C277" s="446">
        <v>307</v>
      </c>
      <c r="D277" s="453">
        <v>922</v>
      </c>
      <c r="E277" s="440"/>
      <c r="F277" s="448">
        <v>442</v>
      </c>
      <c r="G277" s="442"/>
      <c r="H277" s="443"/>
      <c r="I277" s="454"/>
    </row>
    <row r="278" spans="1:9" ht="19.5" customHeight="1">
      <c r="A278" s="444" t="s">
        <v>354</v>
      </c>
      <c r="B278" s="452">
        <v>109</v>
      </c>
      <c r="C278" s="446">
        <v>96</v>
      </c>
      <c r="D278" s="453">
        <v>116</v>
      </c>
      <c r="E278" s="440"/>
      <c r="F278" s="448">
        <v>93</v>
      </c>
      <c r="G278" s="442"/>
      <c r="H278" s="443"/>
      <c r="I278" s="454"/>
    </row>
    <row r="279" spans="1:9" s="406" customFormat="1" ht="19.5" customHeight="1">
      <c r="A279" s="444" t="s">
        <v>355</v>
      </c>
      <c r="B279" s="452">
        <v>172</v>
      </c>
      <c r="C279" s="446">
        <v>173</v>
      </c>
      <c r="D279" s="453">
        <v>31</v>
      </c>
      <c r="E279" s="440"/>
      <c r="F279" s="448">
        <v>2</v>
      </c>
      <c r="G279" s="442"/>
      <c r="H279" s="443"/>
      <c r="I279" s="454"/>
    </row>
    <row r="280" spans="1:9" ht="19.5" customHeight="1">
      <c r="A280" s="444" t="s">
        <v>356</v>
      </c>
      <c r="B280" s="452">
        <v>360</v>
      </c>
      <c r="C280" s="446">
        <v>360</v>
      </c>
      <c r="D280" s="453">
        <v>620</v>
      </c>
      <c r="E280" s="440"/>
      <c r="F280" s="448">
        <v>560</v>
      </c>
      <c r="G280" s="442"/>
      <c r="H280" s="443"/>
      <c r="I280" s="454"/>
    </row>
    <row r="281" spans="1:9" ht="19.5" customHeight="1">
      <c r="A281" s="444" t="s">
        <v>357</v>
      </c>
      <c r="B281" s="452">
        <v>6</v>
      </c>
      <c r="C281" s="446"/>
      <c r="D281" s="453">
        <v>115</v>
      </c>
      <c r="E281" s="440"/>
      <c r="F281" s="448"/>
      <c r="G281" s="442"/>
      <c r="H281" s="443"/>
      <c r="I281" s="454"/>
    </row>
    <row r="282" spans="1:9" ht="19.5" customHeight="1">
      <c r="A282" s="436" t="s">
        <v>358</v>
      </c>
      <c r="B282" s="437">
        <v>2571</v>
      </c>
      <c r="C282" s="438">
        <v>874</v>
      </c>
      <c r="D282" s="439">
        <f>SUM(D283:D288)</f>
        <v>2436</v>
      </c>
      <c r="E282" s="440"/>
      <c r="F282" s="441">
        <f>SUM(F283:F288)</f>
        <v>704</v>
      </c>
      <c r="G282" s="442"/>
      <c r="H282" s="443"/>
      <c r="I282" s="454"/>
    </row>
    <row r="283" spans="1:9" ht="19.5" customHeight="1">
      <c r="A283" s="444" t="s">
        <v>159</v>
      </c>
      <c r="B283" s="452">
        <v>174</v>
      </c>
      <c r="C283" s="446">
        <v>174</v>
      </c>
      <c r="D283" s="453">
        <v>232</v>
      </c>
      <c r="E283" s="440"/>
      <c r="F283" s="448">
        <v>231</v>
      </c>
      <c r="G283" s="442"/>
      <c r="H283" s="443"/>
      <c r="I283" s="454"/>
    </row>
    <row r="284" spans="1:9" ht="19.5" customHeight="1">
      <c r="A284" s="444" t="s">
        <v>160</v>
      </c>
      <c r="B284" s="452">
        <v>99</v>
      </c>
      <c r="C284" s="446">
        <v>99</v>
      </c>
      <c r="D284" s="453">
        <v>102</v>
      </c>
      <c r="E284" s="440"/>
      <c r="F284" s="448">
        <v>102</v>
      </c>
      <c r="G284" s="442"/>
      <c r="H284" s="443"/>
      <c r="I284" s="454"/>
    </row>
    <row r="285" spans="1:9" s="406" customFormat="1" ht="19.5" customHeight="1">
      <c r="A285" s="444" t="s">
        <v>359</v>
      </c>
      <c r="B285" s="452">
        <v>142</v>
      </c>
      <c r="C285" s="446"/>
      <c r="D285" s="453">
        <v>78</v>
      </c>
      <c r="E285" s="440"/>
      <c r="F285" s="448">
        <v>28</v>
      </c>
      <c r="G285" s="442"/>
      <c r="H285" s="443"/>
      <c r="I285" s="454"/>
    </row>
    <row r="286" spans="1:9" ht="19.5" customHeight="1">
      <c r="A286" s="444" t="s">
        <v>360</v>
      </c>
      <c r="B286" s="452">
        <v>832</v>
      </c>
      <c r="C286" s="446">
        <v>601</v>
      </c>
      <c r="D286" s="453">
        <v>309</v>
      </c>
      <c r="E286" s="440"/>
      <c r="F286" s="448">
        <v>79</v>
      </c>
      <c r="G286" s="442"/>
      <c r="H286" s="443"/>
      <c r="I286" s="454"/>
    </row>
    <row r="287" spans="1:9" ht="19.5" customHeight="1">
      <c r="A287" s="444" t="s">
        <v>361</v>
      </c>
      <c r="B287" s="452">
        <v>1250</v>
      </c>
      <c r="C287" s="446"/>
      <c r="D287" s="453">
        <v>1352</v>
      </c>
      <c r="E287" s="440"/>
      <c r="F287" s="448">
        <v>11</v>
      </c>
      <c r="G287" s="442"/>
      <c r="H287" s="443"/>
      <c r="I287" s="454"/>
    </row>
    <row r="288" spans="1:9" ht="19.5" customHeight="1">
      <c r="A288" s="444" t="s">
        <v>362</v>
      </c>
      <c r="B288" s="452">
        <v>74</v>
      </c>
      <c r="C288" s="446"/>
      <c r="D288" s="453">
        <v>363</v>
      </c>
      <c r="E288" s="440"/>
      <c r="F288" s="448">
        <v>253</v>
      </c>
      <c r="G288" s="442"/>
      <c r="H288" s="443"/>
      <c r="I288" s="454"/>
    </row>
    <row r="289" spans="1:9" ht="19.5" customHeight="1">
      <c r="A289" s="436" t="s">
        <v>363</v>
      </c>
      <c r="B289" s="437">
        <v>212</v>
      </c>
      <c r="C289" s="438">
        <v>213</v>
      </c>
      <c r="D289" s="439">
        <f>SUM(D290:D292)</f>
        <v>277</v>
      </c>
      <c r="E289" s="441">
        <f>SUM(E290:E292)</f>
        <v>0</v>
      </c>
      <c r="F289" s="441">
        <f>SUM(F290:F292)</f>
        <v>276</v>
      </c>
      <c r="G289" s="442"/>
      <c r="H289" s="443"/>
      <c r="I289" s="454"/>
    </row>
    <row r="290" spans="1:9" ht="19.5" customHeight="1">
      <c r="A290" s="444" t="s">
        <v>159</v>
      </c>
      <c r="B290" s="452">
        <v>72</v>
      </c>
      <c r="C290" s="446">
        <v>72</v>
      </c>
      <c r="D290" s="453">
        <v>82</v>
      </c>
      <c r="E290" s="440"/>
      <c r="F290" s="448">
        <v>82</v>
      </c>
      <c r="G290" s="442"/>
      <c r="H290" s="443"/>
      <c r="I290" s="454"/>
    </row>
    <row r="291" spans="1:9" ht="19.5" customHeight="1">
      <c r="A291" s="444" t="s">
        <v>160</v>
      </c>
      <c r="B291" s="452">
        <v>54</v>
      </c>
      <c r="C291" s="446">
        <v>55</v>
      </c>
      <c r="D291" s="453">
        <v>36</v>
      </c>
      <c r="E291" s="440"/>
      <c r="F291" s="448">
        <v>35</v>
      </c>
      <c r="G291" s="442"/>
      <c r="H291" s="443"/>
      <c r="I291" s="454"/>
    </row>
    <row r="292" spans="1:9" s="406" customFormat="1" ht="19.5" customHeight="1">
      <c r="A292" s="444" t="s">
        <v>364</v>
      </c>
      <c r="B292" s="452">
        <v>86</v>
      </c>
      <c r="C292" s="446">
        <v>86</v>
      </c>
      <c r="D292" s="453">
        <v>159</v>
      </c>
      <c r="E292" s="440"/>
      <c r="F292" s="448">
        <v>159</v>
      </c>
      <c r="G292" s="442"/>
      <c r="H292" s="443"/>
      <c r="I292" s="454"/>
    </row>
    <row r="293" spans="1:9" ht="19.5" customHeight="1">
      <c r="A293" s="436" t="s">
        <v>365</v>
      </c>
      <c r="B293" s="437">
        <v>8591</v>
      </c>
      <c r="C293" s="438">
        <v>3815</v>
      </c>
      <c r="D293" s="439">
        <f>SUM(D294:D295)</f>
        <v>11660</v>
      </c>
      <c r="E293" s="440"/>
      <c r="F293" s="441">
        <f>SUM(F294:F295)</f>
        <v>5339</v>
      </c>
      <c r="G293" s="442"/>
      <c r="H293" s="443"/>
      <c r="I293" s="454"/>
    </row>
    <row r="294" spans="1:9" ht="19.5" customHeight="1">
      <c r="A294" s="444" t="s">
        <v>366</v>
      </c>
      <c r="B294" s="452">
        <v>150</v>
      </c>
      <c r="C294" s="446">
        <v>63</v>
      </c>
      <c r="D294" s="453">
        <v>274</v>
      </c>
      <c r="E294" s="440"/>
      <c r="F294" s="448">
        <v>124</v>
      </c>
      <c r="G294" s="442"/>
      <c r="H294" s="443"/>
      <c r="I294" s="454"/>
    </row>
    <row r="295" spans="1:9" ht="19.5" customHeight="1">
      <c r="A295" s="444" t="s">
        <v>367</v>
      </c>
      <c r="B295" s="452">
        <v>8441</v>
      </c>
      <c r="C295" s="446">
        <v>3752</v>
      </c>
      <c r="D295" s="453">
        <v>11386</v>
      </c>
      <c r="E295" s="440"/>
      <c r="F295" s="448">
        <v>5215</v>
      </c>
      <c r="G295" s="442"/>
      <c r="H295" s="443"/>
      <c r="I295" s="454"/>
    </row>
    <row r="296" spans="1:9" s="406" customFormat="1" ht="19.5" customHeight="1">
      <c r="A296" s="436" t="s">
        <v>368</v>
      </c>
      <c r="B296" s="437">
        <v>1273</v>
      </c>
      <c r="C296" s="438">
        <v>532</v>
      </c>
      <c r="D296" s="439">
        <f>SUM(D297:D298)</f>
        <v>1454</v>
      </c>
      <c r="E296" s="441"/>
      <c r="F296" s="441">
        <f>SUM(F297:F298)</f>
        <v>533</v>
      </c>
      <c r="G296" s="442"/>
      <c r="H296" s="443"/>
      <c r="I296" s="454"/>
    </row>
    <row r="297" spans="1:9" ht="19.5" customHeight="1">
      <c r="A297" s="444" t="s">
        <v>369</v>
      </c>
      <c r="B297" s="452">
        <v>1247</v>
      </c>
      <c r="C297" s="446">
        <v>532</v>
      </c>
      <c r="D297" s="453">
        <v>1333</v>
      </c>
      <c r="E297" s="440"/>
      <c r="F297" s="448">
        <v>533</v>
      </c>
      <c r="G297" s="442"/>
      <c r="H297" s="443"/>
      <c r="I297" s="454"/>
    </row>
    <row r="298" spans="1:9" ht="19.5" customHeight="1">
      <c r="A298" s="444" t="s">
        <v>370</v>
      </c>
      <c r="B298" s="452">
        <v>26</v>
      </c>
      <c r="C298" s="446"/>
      <c r="D298" s="453">
        <v>121</v>
      </c>
      <c r="E298" s="440"/>
      <c r="F298" s="448"/>
      <c r="G298" s="442"/>
      <c r="H298" s="443"/>
      <c r="I298" s="454"/>
    </row>
    <row r="299" spans="1:9" s="406" customFormat="1" ht="19.5" customHeight="1">
      <c r="A299" s="436" t="s">
        <v>371</v>
      </c>
      <c r="B299" s="437">
        <v>2208</v>
      </c>
      <c r="C299" s="438">
        <v>740</v>
      </c>
      <c r="D299" s="439">
        <f>SUM(D300:D301)</f>
        <v>2824</v>
      </c>
      <c r="E299" s="441"/>
      <c r="F299" s="441">
        <f>SUM(F300:F301)</f>
        <v>1294</v>
      </c>
      <c r="G299" s="442"/>
      <c r="H299" s="443"/>
      <c r="I299" s="454"/>
    </row>
    <row r="300" spans="1:9" ht="19.5" customHeight="1">
      <c r="A300" s="450" t="s">
        <v>372</v>
      </c>
      <c r="B300" s="452">
        <v>93</v>
      </c>
      <c r="C300" s="446">
        <v>42</v>
      </c>
      <c r="D300" s="453">
        <v>120</v>
      </c>
      <c r="E300" s="440"/>
      <c r="F300" s="448">
        <v>60</v>
      </c>
      <c r="G300" s="442"/>
      <c r="H300" s="443"/>
      <c r="I300" s="454"/>
    </row>
    <row r="301" spans="1:9" ht="19.5" customHeight="1">
      <c r="A301" s="450" t="s">
        <v>373</v>
      </c>
      <c r="B301" s="452">
        <v>2115</v>
      </c>
      <c r="C301" s="446">
        <v>698</v>
      </c>
      <c r="D301" s="453">
        <v>2704</v>
      </c>
      <c r="E301" s="440"/>
      <c r="F301" s="448">
        <v>1234</v>
      </c>
      <c r="G301" s="442"/>
      <c r="H301" s="443"/>
      <c r="I301" s="454"/>
    </row>
    <row r="302" spans="1:9" s="406" customFormat="1" ht="19.5" customHeight="1">
      <c r="A302" s="436" t="s">
        <v>374</v>
      </c>
      <c r="B302" s="437">
        <v>0</v>
      </c>
      <c r="C302" s="438">
        <v>0</v>
      </c>
      <c r="D302" s="439">
        <f>SUM(D303:D303)</f>
        <v>154</v>
      </c>
      <c r="E302" s="440"/>
      <c r="F302" s="441">
        <f>F303</f>
        <v>153</v>
      </c>
      <c r="G302" s="442"/>
      <c r="H302" s="443"/>
      <c r="I302" s="454"/>
    </row>
    <row r="303" spans="1:9" ht="19.5" customHeight="1">
      <c r="A303" s="498" t="s">
        <v>375</v>
      </c>
      <c r="B303" s="452"/>
      <c r="C303" s="446"/>
      <c r="D303" s="453">
        <v>154</v>
      </c>
      <c r="E303" s="440"/>
      <c r="F303" s="448">
        <v>153</v>
      </c>
      <c r="G303" s="442"/>
      <c r="H303" s="443"/>
      <c r="I303" s="454"/>
    </row>
    <row r="304" spans="1:9" ht="19.5" customHeight="1">
      <c r="A304" s="436" t="s">
        <v>376</v>
      </c>
      <c r="B304" s="437">
        <v>44109</v>
      </c>
      <c r="C304" s="438">
        <v>11910</v>
      </c>
      <c r="D304" s="439">
        <f>SUM(D305:D306)</f>
        <v>46083</v>
      </c>
      <c r="E304" s="440"/>
      <c r="F304" s="441">
        <f>SUM(F305:F305)</f>
        <v>18183</v>
      </c>
      <c r="G304" s="442"/>
      <c r="H304" s="443"/>
      <c r="I304" s="454"/>
    </row>
    <row r="305" spans="1:9" s="406" customFormat="1" ht="19.5" customHeight="1">
      <c r="A305" s="444" t="s">
        <v>377</v>
      </c>
      <c r="B305" s="452">
        <v>44109</v>
      </c>
      <c r="C305" s="446">
        <v>11910</v>
      </c>
      <c r="D305" s="453">
        <v>45611</v>
      </c>
      <c r="E305" s="440"/>
      <c r="F305" s="448">
        <v>18183</v>
      </c>
      <c r="G305" s="442"/>
      <c r="H305" s="443"/>
      <c r="I305" s="454"/>
    </row>
    <row r="306" spans="1:9" ht="19.5" customHeight="1">
      <c r="A306" s="444" t="s">
        <v>378</v>
      </c>
      <c r="B306" s="452"/>
      <c r="C306" s="446"/>
      <c r="D306" s="453">
        <v>472</v>
      </c>
      <c r="E306" s="440"/>
      <c r="F306" s="448"/>
      <c r="G306" s="442"/>
      <c r="H306" s="443"/>
      <c r="I306" s="454"/>
    </row>
    <row r="307" spans="1:9" s="406" customFormat="1" ht="19.5" customHeight="1">
      <c r="A307" s="436" t="s">
        <v>379</v>
      </c>
      <c r="B307" s="437">
        <v>1352</v>
      </c>
      <c r="C307" s="438">
        <v>1319</v>
      </c>
      <c r="D307" s="439">
        <f>SUM(D308:D312)</f>
        <v>801</v>
      </c>
      <c r="E307" s="451"/>
      <c r="F307" s="441">
        <f>SUM(F308:F312)</f>
        <v>800</v>
      </c>
      <c r="G307" s="442"/>
      <c r="H307" s="443"/>
      <c r="I307" s="454"/>
    </row>
    <row r="308" spans="1:9" ht="19.5" customHeight="1">
      <c r="A308" s="444" t="s">
        <v>159</v>
      </c>
      <c r="B308" s="452">
        <v>212</v>
      </c>
      <c r="C308" s="446">
        <v>212</v>
      </c>
      <c r="D308" s="453">
        <v>221</v>
      </c>
      <c r="E308" s="440"/>
      <c r="F308" s="448">
        <v>220</v>
      </c>
      <c r="G308" s="442"/>
      <c r="H308" s="443"/>
      <c r="I308" s="454"/>
    </row>
    <row r="309" spans="1:9" ht="19.5" customHeight="1">
      <c r="A309" s="498" t="s">
        <v>160</v>
      </c>
      <c r="B309" s="452">
        <v>204</v>
      </c>
      <c r="C309" s="446">
        <v>171</v>
      </c>
      <c r="D309" s="453">
        <v>68</v>
      </c>
      <c r="E309" s="440"/>
      <c r="F309" s="448">
        <v>68</v>
      </c>
      <c r="G309" s="442"/>
      <c r="H309" s="443"/>
      <c r="I309" s="454"/>
    </row>
    <row r="310" spans="1:9" ht="19.5" customHeight="1">
      <c r="A310" s="498" t="s">
        <v>380</v>
      </c>
      <c r="B310" s="452">
        <v>612</v>
      </c>
      <c r="C310" s="446">
        <v>612</v>
      </c>
      <c r="D310" s="453">
        <v>347</v>
      </c>
      <c r="E310" s="440"/>
      <c r="F310" s="448">
        <v>347</v>
      </c>
      <c r="G310" s="442"/>
      <c r="H310" s="443"/>
      <c r="I310" s="454"/>
    </row>
    <row r="311" spans="1:9" ht="19.5" customHeight="1">
      <c r="A311" s="498" t="s">
        <v>164</v>
      </c>
      <c r="B311" s="452">
        <v>112</v>
      </c>
      <c r="C311" s="446">
        <v>112</v>
      </c>
      <c r="D311" s="453">
        <v>165</v>
      </c>
      <c r="E311" s="440"/>
      <c r="F311" s="448">
        <v>165</v>
      </c>
      <c r="G311" s="442"/>
      <c r="H311" s="443"/>
      <c r="I311" s="454"/>
    </row>
    <row r="312" spans="1:9" ht="19.5" customHeight="1">
      <c r="A312" s="498" t="s">
        <v>381</v>
      </c>
      <c r="B312" s="452">
        <v>212</v>
      </c>
      <c r="C312" s="446">
        <v>212</v>
      </c>
      <c r="D312" s="453"/>
      <c r="E312" s="440"/>
      <c r="F312" s="448"/>
      <c r="G312" s="442"/>
      <c r="H312" s="443"/>
      <c r="I312" s="454"/>
    </row>
    <row r="313" spans="1:9" s="406" customFormat="1" ht="19.5" customHeight="1">
      <c r="A313" s="436" t="s">
        <v>382</v>
      </c>
      <c r="B313" s="437">
        <v>1742</v>
      </c>
      <c r="C313" s="438">
        <v>1110</v>
      </c>
      <c r="D313" s="439">
        <f>SUM(D314)</f>
        <v>1803</v>
      </c>
      <c r="E313" s="440"/>
      <c r="F313" s="441">
        <f>SUM(F314)</f>
        <v>1329</v>
      </c>
      <c r="G313" s="442"/>
      <c r="H313" s="443"/>
      <c r="I313" s="454"/>
    </row>
    <row r="314" spans="1:9" ht="19.5" customHeight="1">
      <c r="A314" s="444" t="s">
        <v>383</v>
      </c>
      <c r="B314" s="490">
        <v>1742</v>
      </c>
      <c r="C314" s="491">
        <v>1110</v>
      </c>
      <c r="D314" s="492">
        <v>1803</v>
      </c>
      <c r="E314" s="493"/>
      <c r="F314" s="494">
        <v>1329</v>
      </c>
      <c r="G314" s="495"/>
      <c r="H314" s="443"/>
      <c r="I314" s="454"/>
    </row>
    <row r="315" spans="1:9" s="405" customFormat="1" ht="19.5" customHeight="1">
      <c r="A315" s="428" t="s">
        <v>126</v>
      </c>
      <c r="B315" s="466">
        <v>95313</v>
      </c>
      <c r="C315" s="467">
        <v>80766</v>
      </c>
      <c r="D315" s="468">
        <f>SUM(D316,D320,D326,D329,D336,D339,D343,D346,D350,D353,D356,D358,D348)</f>
        <v>107409</v>
      </c>
      <c r="E315" s="469">
        <f>(D315-B315)/B315*100</f>
        <v>12.690818671115167</v>
      </c>
      <c r="F315" s="470">
        <f>SUM(F316,F320,F326,F329,F336,F339,F343,F346,F350,F353,F356,F358,F348)</f>
        <v>85117</v>
      </c>
      <c r="G315" s="471">
        <f>(F315/C315-1)*100</f>
        <v>5.387167867667086</v>
      </c>
      <c r="H315" s="472"/>
      <c r="I315" s="454"/>
    </row>
    <row r="316" spans="1:9" s="406" customFormat="1" ht="19.5" customHeight="1">
      <c r="A316" s="436" t="s">
        <v>384</v>
      </c>
      <c r="B316" s="437">
        <v>3130</v>
      </c>
      <c r="C316" s="438">
        <v>3130</v>
      </c>
      <c r="D316" s="439">
        <f>SUM(D317:D319)</f>
        <v>2231</v>
      </c>
      <c r="E316" s="440"/>
      <c r="F316" s="441">
        <f>SUM(F317:F319)</f>
        <v>2231</v>
      </c>
      <c r="G316" s="442"/>
      <c r="H316" s="443"/>
      <c r="I316" s="454"/>
    </row>
    <row r="317" spans="1:9" ht="19.5" customHeight="1">
      <c r="A317" s="444" t="s">
        <v>159</v>
      </c>
      <c r="B317" s="452">
        <v>2414</v>
      </c>
      <c r="C317" s="446">
        <v>2414</v>
      </c>
      <c r="D317" s="453">
        <v>1079</v>
      </c>
      <c r="E317" s="440"/>
      <c r="F317" s="448">
        <v>1079</v>
      </c>
      <c r="G317" s="442"/>
      <c r="H317" s="443"/>
      <c r="I317" s="454"/>
    </row>
    <row r="318" spans="1:9" ht="19.5" customHeight="1">
      <c r="A318" s="444" t="s">
        <v>160</v>
      </c>
      <c r="B318" s="452">
        <v>229</v>
      </c>
      <c r="C318" s="446">
        <v>229</v>
      </c>
      <c r="D318" s="453">
        <v>151</v>
      </c>
      <c r="E318" s="440"/>
      <c r="F318" s="448">
        <v>151</v>
      </c>
      <c r="G318" s="442"/>
      <c r="H318" s="443"/>
      <c r="I318" s="454"/>
    </row>
    <row r="319" spans="1:9" ht="19.5" customHeight="1">
      <c r="A319" s="444" t="s">
        <v>385</v>
      </c>
      <c r="B319" s="452">
        <v>487</v>
      </c>
      <c r="C319" s="446">
        <v>487</v>
      </c>
      <c r="D319" s="453">
        <v>1001</v>
      </c>
      <c r="E319" s="440"/>
      <c r="F319" s="448">
        <v>1001</v>
      </c>
      <c r="G319" s="442"/>
      <c r="H319" s="443"/>
      <c r="I319" s="454"/>
    </row>
    <row r="320" spans="1:9" s="406" customFormat="1" ht="19.5" customHeight="1">
      <c r="A320" s="436" t="s">
        <v>386</v>
      </c>
      <c r="B320" s="437">
        <v>4100</v>
      </c>
      <c r="C320" s="438">
        <v>3657</v>
      </c>
      <c r="D320" s="439">
        <f>SUM(D321:E325)</f>
        <v>10273</v>
      </c>
      <c r="E320" s="440"/>
      <c r="F320" s="441">
        <f>SUM(F321:G325)</f>
        <v>4373</v>
      </c>
      <c r="G320" s="442"/>
      <c r="H320" s="443"/>
      <c r="I320" s="454"/>
    </row>
    <row r="321" spans="1:9" ht="19.5" customHeight="1">
      <c r="A321" s="444" t="s">
        <v>387</v>
      </c>
      <c r="B321" s="452">
        <v>1602</v>
      </c>
      <c r="C321" s="446">
        <v>1502</v>
      </c>
      <c r="D321" s="453">
        <v>6520</v>
      </c>
      <c r="E321" s="440"/>
      <c r="F321" s="448">
        <v>1520</v>
      </c>
      <c r="G321" s="442"/>
      <c r="H321" s="443"/>
      <c r="I321" s="454"/>
    </row>
    <row r="322" spans="1:9" ht="19.5" customHeight="1">
      <c r="A322" s="444" t="s">
        <v>388</v>
      </c>
      <c r="B322" s="452">
        <v>436</v>
      </c>
      <c r="C322" s="446">
        <v>436</v>
      </c>
      <c r="D322" s="453">
        <v>498</v>
      </c>
      <c r="E322" s="440"/>
      <c r="F322" s="448">
        <v>498</v>
      </c>
      <c r="G322" s="442"/>
      <c r="H322" s="443"/>
      <c r="I322" s="454"/>
    </row>
    <row r="323" spans="1:9" ht="19.5" customHeight="1">
      <c r="A323" s="444" t="s">
        <v>389</v>
      </c>
      <c r="B323" s="452">
        <v>1041</v>
      </c>
      <c r="C323" s="446">
        <v>1041</v>
      </c>
      <c r="D323" s="453">
        <v>1404</v>
      </c>
      <c r="E323" s="440"/>
      <c r="F323" s="448">
        <v>1404</v>
      </c>
      <c r="G323" s="442"/>
      <c r="H323" s="443"/>
      <c r="I323" s="454"/>
    </row>
    <row r="324" spans="1:9" ht="19.5" customHeight="1">
      <c r="A324" s="444" t="s">
        <v>390</v>
      </c>
      <c r="B324" s="452">
        <v>678</v>
      </c>
      <c r="C324" s="446">
        <v>678</v>
      </c>
      <c r="D324" s="453">
        <v>951</v>
      </c>
      <c r="E324" s="440"/>
      <c r="F324" s="448">
        <v>951</v>
      </c>
      <c r="G324" s="442"/>
      <c r="H324" s="443"/>
      <c r="I324" s="454"/>
    </row>
    <row r="325" spans="1:9" ht="19.5" customHeight="1">
      <c r="A325" s="444" t="s">
        <v>391</v>
      </c>
      <c r="B325" s="452">
        <v>343</v>
      </c>
      <c r="C325" s="446"/>
      <c r="D325" s="453">
        <v>900</v>
      </c>
      <c r="E325" s="440"/>
      <c r="F325" s="448"/>
      <c r="G325" s="442"/>
      <c r="H325" s="443"/>
      <c r="I325" s="454"/>
    </row>
    <row r="326" spans="1:9" s="406" customFormat="1" ht="19.5" customHeight="1">
      <c r="A326" s="436" t="s">
        <v>392</v>
      </c>
      <c r="B326" s="437">
        <v>13432</v>
      </c>
      <c r="C326" s="438">
        <v>10943</v>
      </c>
      <c r="D326" s="439">
        <f>SUM(D327:D328)</f>
        <v>13570</v>
      </c>
      <c r="E326" s="440"/>
      <c r="F326" s="441">
        <f>SUM(F327:F328)</f>
        <v>11406</v>
      </c>
      <c r="G326" s="442"/>
      <c r="H326" s="443"/>
      <c r="I326" s="454"/>
    </row>
    <row r="327" spans="1:9" ht="19.5" customHeight="1">
      <c r="A327" s="444" t="s">
        <v>393</v>
      </c>
      <c r="B327" s="452">
        <v>10465</v>
      </c>
      <c r="C327" s="446">
        <v>10465</v>
      </c>
      <c r="D327" s="453">
        <v>10933</v>
      </c>
      <c r="E327" s="440"/>
      <c r="F327" s="448">
        <v>10933</v>
      </c>
      <c r="G327" s="442"/>
      <c r="H327" s="443"/>
      <c r="I327" s="454"/>
    </row>
    <row r="328" spans="1:9" ht="19.5" customHeight="1">
      <c r="A328" s="444" t="s">
        <v>394</v>
      </c>
      <c r="B328" s="452">
        <v>2967</v>
      </c>
      <c r="C328" s="446">
        <v>478</v>
      </c>
      <c r="D328" s="453">
        <v>2637</v>
      </c>
      <c r="E328" s="440"/>
      <c r="F328" s="448">
        <v>473</v>
      </c>
      <c r="G328" s="442"/>
      <c r="H328" s="443"/>
      <c r="I328" s="454"/>
    </row>
    <row r="329" spans="1:9" s="406" customFormat="1" ht="19.5" customHeight="1">
      <c r="A329" s="436" t="s">
        <v>395</v>
      </c>
      <c r="B329" s="437">
        <v>24773</v>
      </c>
      <c r="C329" s="438">
        <v>15832</v>
      </c>
      <c r="D329" s="439">
        <f>SUM(D330:D335)</f>
        <v>29685</v>
      </c>
      <c r="E329" s="440"/>
      <c r="F329" s="441">
        <f>SUM(F330:F335)</f>
        <v>19302</v>
      </c>
      <c r="G329" s="442"/>
      <c r="H329" s="443"/>
      <c r="I329" s="454"/>
    </row>
    <row r="330" spans="1:9" ht="19.5" customHeight="1">
      <c r="A330" s="444" t="s">
        <v>396</v>
      </c>
      <c r="B330" s="452">
        <v>2409</v>
      </c>
      <c r="C330" s="446">
        <v>1409</v>
      </c>
      <c r="D330" s="453">
        <v>1942</v>
      </c>
      <c r="E330" s="440"/>
      <c r="F330" s="448">
        <v>1591</v>
      </c>
      <c r="G330" s="442"/>
      <c r="H330" s="443"/>
      <c r="I330" s="454"/>
    </row>
    <row r="331" spans="1:9" ht="19.5" customHeight="1">
      <c r="A331" s="444" t="s">
        <v>397</v>
      </c>
      <c r="B331" s="452">
        <v>333</v>
      </c>
      <c r="C331" s="446">
        <v>333</v>
      </c>
      <c r="D331" s="453">
        <v>318</v>
      </c>
      <c r="E331" s="440"/>
      <c r="F331" s="448">
        <v>318</v>
      </c>
      <c r="G331" s="442"/>
      <c r="H331" s="443"/>
      <c r="I331" s="454"/>
    </row>
    <row r="332" spans="1:9" ht="19.5" customHeight="1">
      <c r="A332" s="444" t="s">
        <v>398</v>
      </c>
      <c r="B332" s="452">
        <v>11236</v>
      </c>
      <c r="C332" s="446">
        <v>4237</v>
      </c>
      <c r="D332" s="453">
        <v>12017</v>
      </c>
      <c r="E332" s="440"/>
      <c r="F332" s="448">
        <v>4590</v>
      </c>
      <c r="G332" s="442"/>
      <c r="H332" s="443"/>
      <c r="I332" s="454"/>
    </row>
    <row r="333" spans="1:9" ht="19.5" customHeight="1">
      <c r="A333" s="444" t="s">
        <v>399</v>
      </c>
      <c r="B333" s="452">
        <v>757</v>
      </c>
      <c r="C333" s="446">
        <v>168</v>
      </c>
      <c r="D333" s="453">
        <v>395</v>
      </c>
      <c r="E333" s="440"/>
      <c r="F333" s="448"/>
      <c r="G333" s="442"/>
      <c r="H333" s="443"/>
      <c r="I333" s="454"/>
    </row>
    <row r="334" spans="1:9" ht="19.5" customHeight="1">
      <c r="A334" s="444" t="s">
        <v>400</v>
      </c>
      <c r="B334" s="452">
        <v>9698</v>
      </c>
      <c r="C334" s="446">
        <v>9605</v>
      </c>
      <c r="D334" s="453">
        <v>13958</v>
      </c>
      <c r="E334" s="440"/>
      <c r="F334" s="448">
        <v>12248</v>
      </c>
      <c r="G334" s="442"/>
      <c r="H334" s="443"/>
      <c r="I334" s="454"/>
    </row>
    <row r="335" spans="1:9" ht="19.5" customHeight="1">
      <c r="A335" s="444" t="s">
        <v>401</v>
      </c>
      <c r="B335" s="452">
        <v>340</v>
      </c>
      <c r="C335" s="446">
        <v>80</v>
      </c>
      <c r="D335" s="453">
        <v>1055</v>
      </c>
      <c r="E335" s="440"/>
      <c r="F335" s="448">
        <v>555</v>
      </c>
      <c r="G335" s="442"/>
      <c r="H335" s="443"/>
      <c r="I335" s="454"/>
    </row>
    <row r="336" spans="1:9" ht="19.5" customHeight="1">
      <c r="A336" s="436" t="s">
        <v>402</v>
      </c>
      <c r="B336" s="437">
        <v>195</v>
      </c>
      <c r="C336" s="438"/>
      <c r="D336" s="439">
        <f>SUM(D337:D338)</f>
        <v>282</v>
      </c>
      <c r="E336" s="440"/>
      <c r="F336" s="441"/>
      <c r="G336" s="442"/>
      <c r="H336" s="443"/>
      <c r="I336" s="454"/>
    </row>
    <row r="337" spans="1:9" ht="19.5" customHeight="1">
      <c r="A337" s="444" t="s">
        <v>403</v>
      </c>
      <c r="B337" s="452">
        <v>165</v>
      </c>
      <c r="C337" s="446"/>
      <c r="D337" s="453">
        <v>282</v>
      </c>
      <c r="E337" s="440"/>
      <c r="F337" s="499"/>
      <c r="G337" s="442"/>
      <c r="H337" s="443"/>
      <c r="I337" s="454"/>
    </row>
    <row r="338" spans="1:9" s="406" customFormat="1" ht="19.5" customHeight="1">
      <c r="A338" s="444" t="s">
        <v>404</v>
      </c>
      <c r="B338" s="452">
        <v>30</v>
      </c>
      <c r="C338" s="446"/>
      <c r="D338" s="453"/>
      <c r="E338" s="449"/>
      <c r="F338" s="448"/>
      <c r="G338" s="500"/>
      <c r="H338" s="443"/>
      <c r="I338" s="454"/>
    </row>
    <row r="339" spans="1:9" s="406" customFormat="1" ht="19.5" customHeight="1">
      <c r="A339" s="436" t="s">
        <v>405</v>
      </c>
      <c r="B339" s="437">
        <v>8031</v>
      </c>
      <c r="C339" s="438">
        <v>6280</v>
      </c>
      <c r="D339" s="439">
        <f>SUM(D340:D342)</f>
        <v>7719</v>
      </c>
      <c r="E339" s="440"/>
      <c r="F339" s="441">
        <f>SUM(F340:F342)</f>
        <v>5581</v>
      </c>
      <c r="G339" s="442"/>
      <c r="H339" s="443"/>
      <c r="I339" s="454"/>
    </row>
    <row r="340" spans="1:9" s="406" customFormat="1" ht="19.5" customHeight="1">
      <c r="A340" s="444" t="s">
        <v>406</v>
      </c>
      <c r="B340" s="452">
        <v>114</v>
      </c>
      <c r="C340" s="446">
        <v>114</v>
      </c>
      <c r="D340" s="453">
        <v>113</v>
      </c>
      <c r="E340" s="440"/>
      <c r="F340" s="448">
        <v>111</v>
      </c>
      <c r="G340" s="442"/>
      <c r="H340" s="443"/>
      <c r="I340" s="454"/>
    </row>
    <row r="341" spans="1:9" ht="19.5" customHeight="1">
      <c r="A341" s="444" t="s">
        <v>407</v>
      </c>
      <c r="B341" s="452">
        <v>6884</v>
      </c>
      <c r="C341" s="446">
        <v>5665</v>
      </c>
      <c r="D341" s="453">
        <v>6385</v>
      </c>
      <c r="E341" s="440"/>
      <c r="F341" s="448">
        <v>4982</v>
      </c>
      <c r="G341" s="442"/>
      <c r="H341" s="443"/>
      <c r="I341" s="454"/>
    </row>
    <row r="342" spans="1:9" ht="19.5" customHeight="1">
      <c r="A342" s="444" t="s">
        <v>408</v>
      </c>
      <c r="B342" s="452">
        <v>1033</v>
      </c>
      <c r="C342" s="446">
        <v>501</v>
      </c>
      <c r="D342" s="453">
        <v>1221</v>
      </c>
      <c r="E342" s="440"/>
      <c r="F342" s="448">
        <v>488</v>
      </c>
      <c r="G342" s="442"/>
      <c r="H342" s="443"/>
      <c r="I342" s="454"/>
    </row>
    <row r="343" spans="1:9" ht="19.5" customHeight="1">
      <c r="A343" s="436" t="s">
        <v>409</v>
      </c>
      <c r="B343" s="437">
        <v>9148</v>
      </c>
      <c r="C343" s="438">
        <v>9148</v>
      </c>
      <c r="D343" s="439">
        <f>SUM(D344:D345)</f>
        <v>10124</v>
      </c>
      <c r="E343" s="451"/>
      <c r="F343" s="441">
        <f>SUM(F344:F345)</f>
        <v>10112</v>
      </c>
      <c r="G343" s="442"/>
      <c r="H343" s="443"/>
      <c r="I343" s="454"/>
    </row>
    <row r="344" spans="1:9" ht="19.5" customHeight="1">
      <c r="A344" s="444" t="s">
        <v>410</v>
      </c>
      <c r="B344" s="452">
        <v>1635</v>
      </c>
      <c r="C344" s="446">
        <v>1633</v>
      </c>
      <c r="D344" s="453">
        <v>1851</v>
      </c>
      <c r="E344" s="440"/>
      <c r="F344" s="448">
        <v>1850</v>
      </c>
      <c r="G344" s="442"/>
      <c r="H344" s="443"/>
      <c r="I344" s="454"/>
    </row>
    <row r="345" spans="1:9" ht="19.5" customHeight="1">
      <c r="A345" s="444" t="s">
        <v>411</v>
      </c>
      <c r="B345" s="452">
        <v>7513</v>
      </c>
      <c r="C345" s="446">
        <v>7515</v>
      </c>
      <c r="D345" s="453">
        <v>8273</v>
      </c>
      <c r="E345" s="440"/>
      <c r="F345" s="448">
        <v>8262</v>
      </c>
      <c r="G345" s="442"/>
      <c r="H345" s="443"/>
      <c r="I345" s="454"/>
    </row>
    <row r="346" spans="1:9" ht="19.5" customHeight="1">
      <c r="A346" s="436" t="s">
        <v>412</v>
      </c>
      <c r="B346" s="437">
        <v>30355</v>
      </c>
      <c r="C346" s="438">
        <v>30355</v>
      </c>
      <c r="D346" s="439">
        <f>SUM(D347)</f>
        <v>31345</v>
      </c>
      <c r="E346" s="451"/>
      <c r="F346" s="441">
        <f>SUM(F347)</f>
        <v>31345</v>
      </c>
      <c r="G346" s="442"/>
      <c r="H346" s="443"/>
      <c r="I346" s="454"/>
    </row>
    <row r="347" spans="1:9" ht="19.5" customHeight="1">
      <c r="A347" s="444" t="s">
        <v>413</v>
      </c>
      <c r="B347" s="452">
        <v>30355</v>
      </c>
      <c r="C347" s="446">
        <v>30355</v>
      </c>
      <c r="D347" s="453">
        <v>31345</v>
      </c>
      <c r="E347" s="440"/>
      <c r="F347" s="448">
        <v>31345</v>
      </c>
      <c r="G347" s="442"/>
      <c r="H347" s="443"/>
      <c r="I347" s="454"/>
    </row>
    <row r="348" spans="1:9" s="406" customFormat="1" ht="19.5" customHeight="1">
      <c r="A348" s="436" t="s">
        <v>414</v>
      </c>
      <c r="B348" s="437">
        <v>1281</v>
      </c>
      <c r="C348" s="438">
        <v>1281</v>
      </c>
      <c r="D348" s="439">
        <f>D349</f>
        <v>1291</v>
      </c>
      <c r="E348" s="440"/>
      <c r="F348" s="441">
        <f>F349</f>
        <v>600</v>
      </c>
      <c r="G348" s="442"/>
      <c r="H348" s="501"/>
      <c r="I348" s="454"/>
    </row>
    <row r="349" spans="1:9" ht="19.5" customHeight="1">
      <c r="A349" s="444" t="s">
        <v>415</v>
      </c>
      <c r="B349" s="452">
        <v>1281</v>
      </c>
      <c r="C349" s="446">
        <v>1281</v>
      </c>
      <c r="D349" s="453">
        <v>1291</v>
      </c>
      <c r="E349" s="440"/>
      <c r="F349" s="448">
        <v>600</v>
      </c>
      <c r="G349" s="442"/>
      <c r="H349" s="443"/>
      <c r="I349" s="454"/>
    </row>
    <row r="350" spans="1:9" ht="19.5" customHeight="1">
      <c r="A350" s="436" t="s">
        <v>416</v>
      </c>
      <c r="B350" s="437">
        <v>176</v>
      </c>
      <c r="C350" s="438">
        <v>0</v>
      </c>
      <c r="D350" s="439">
        <f>SUM(D351:D352)</f>
        <v>88</v>
      </c>
      <c r="E350" s="451"/>
      <c r="F350" s="441">
        <f>SUM(F351:F352)</f>
        <v>0</v>
      </c>
      <c r="G350" s="442"/>
      <c r="H350" s="443"/>
      <c r="I350" s="454"/>
    </row>
    <row r="351" spans="1:9" ht="19.5" customHeight="1">
      <c r="A351" s="444" t="s">
        <v>417</v>
      </c>
      <c r="B351" s="452">
        <v>175</v>
      </c>
      <c r="C351" s="446"/>
      <c r="D351" s="453">
        <v>87</v>
      </c>
      <c r="E351" s="440"/>
      <c r="F351" s="448"/>
      <c r="G351" s="442"/>
      <c r="H351" s="443"/>
      <c r="I351" s="454"/>
    </row>
    <row r="352" spans="1:9" s="406" customFormat="1" ht="19.5" customHeight="1">
      <c r="A352" s="444" t="s">
        <v>418</v>
      </c>
      <c r="B352" s="452">
        <v>1</v>
      </c>
      <c r="C352" s="446"/>
      <c r="D352" s="453">
        <v>1</v>
      </c>
      <c r="E352" s="440"/>
      <c r="F352" s="448"/>
      <c r="G352" s="442"/>
      <c r="H352" s="443"/>
      <c r="I352" s="454"/>
    </row>
    <row r="353" spans="1:9" ht="19.5" customHeight="1">
      <c r="A353" s="436" t="s">
        <v>419</v>
      </c>
      <c r="B353" s="437">
        <v>0</v>
      </c>
      <c r="C353" s="438">
        <v>0</v>
      </c>
      <c r="D353" s="439">
        <f>D355+D354</f>
        <v>24</v>
      </c>
      <c r="E353" s="441">
        <f>E355</f>
        <v>0</v>
      </c>
      <c r="F353" s="441">
        <f>F355</f>
        <v>2</v>
      </c>
      <c r="G353" s="442"/>
      <c r="H353" s="443"/>
      <c r="I353" s="454"/>
    </row>
    <row r="354" spans="1:9" ht="19.5" customHeight="1">
      <c r="A354" s="444" t="s">
        <v>181</v>
      </c>
      <c r="B354" s="452"/>
      <c r="C354" s="446"/>
      <c r="D354" s="453">
        <v>22</v>
      </c>
      <c r="E354" s="440"/>
      <c r="F354" s="448">
        <v>22</v>
      </c>
      <c r="G354" s="442"/>
      <c r="H354" s="443"/>
      <c r="I354" s="454"/>
    </row>
    <row r="355" spans="1:9" ht="19.5" customHeight="1">
      <c r="A355" s="444" t="s">
        <v>420</v>
      </c>
      <c r="B355" s="452"/>
      <c r="C355" s="446"/>
      <c r="D355" s="453">
        <v>2</v>
      </c>
      <c r="E355" s="440"/>
      <c r="F355" s="448">
        <v>2</v>
      </c>
      <c r="G355" s="442"/>
      <c r="H355" s="443"/>
      <c r="I355" s="454"/>
    </row>
    <row r="356" spans="1:9" s="406" customFormat="1" ht="19.5" customHeight="1">
      <c r="A356" s="436" t="s">
        <v>421</v>
      </c>
      <c r="B356" s="437">
        <v>105</v>
      </c>
      <c r="C356" s="438">
        <v>60</v>
      </c>
      <c r="D356" s="439">
        <f>D357</f>
        <v>91</v>
      </c>
      <c r="E356" s="451"/>
      <c r="F356" s="441">
        <f>F357</f>
        <v>60</v>
      </c>
      <c r="G356" s="442"/>
      <c r="H356" s="443"/>
      <c r="I356" s="454"/>
    </row>
    <row r="357" spans="1:9" ht="19.5" customHeight="1">
      <c r="A357" s="444" t="s">
        <v>422</v>
      </c>
      <c r="B357" s="452">
        <v>105</v>
      </c>
      <c r="C357" s="446">
        <v>60</v>
      </c>
      <c r="D357" s="453">
        <v>91</v>
      </c>
      <c r="E357" s="440"/>
      <c r="F357" s="448">
        <v>60</v>
      </c>
      <c r="G357" s="442"/>
      <c r="H357" s="443"/>
      <c r="I357" s="454"/>
    </row>
    <row r="358" spans="1:9" s="405" customFormat="1" ht="48.75" customHeight="1">
      <c r="A358" s="436" t="s">
        <v>423</v>
      </c>
      <c r="B358" s="437">
        <v>587</v>
      </c>
      <c r="C358" s="438">
        <v>80</v>
      </c>
      <c r="D358" s="439">
        <f>SUM(D359)</f>
        <v>686</v>
      </c>
      <c r="E358" s="440"/>
      <c r="F358" s="441">
        <f>SUM(F359)</f>
        <v>105</v>
      </c>
      <c r="G358" s="442"/>
      <c r="H358" s="443"/>
      <c r="I358" s="454"/>
    </row>
    <row r="359" spans="1:9" s="406" customFormat="1" ht="19.5" customHeight="1">
      <c r="A359" s="444" t="s">
        <v>424</v>
      </c>
      <c r="B359" s="490">
        <v>587</v>
      </c>
      <c r="C359" s="491">
        <v>80</v>
      </c>
      <c r="D359" s="492">
        <v>686</v>
      </c>
      <c r="E359" s="493"/>
      <c r="F359" s="494">
        <v>105</v>
      </c>
      <c r="G359" s="495"/>
      <c r="H359" s="443"/>
      <c r="I359" s="454"/>
    </row>
    <row r="360" spans="1:9" ht="72">
      <c r="A360" s="428" t="s">
        <v>127</v>
      </c>
      <c r="B360" s="429">
        <v>9053</v>
      </c>
      <c r="C360" s="430">
        <v>1770</v>
      </c>
      <c r="D360" s="431">
        <f>SUM(D361,D364,D367,D372,D374,D377,D379,D381,D370)</f>
        <v>2862</v>
      </c>
      <c r="E360" s="432">
        <f>(D360/B360-1)*100</f>
        <v>-68.38617033027725</v>
      </c>
      <c r="F360" s="433">
        <f>SUM(F361,F364,F367,F372,F374,F381)</f>
        <v>1565</v>
      </c>
      <c r="G360" s="434">
        <f>(F360/C360-1)*100</f>
        <v>-11.581920903954801</v>
      </c>
      <c r="H360" s="496" t="s">
        <v>425</v>
      </c>
      <c r="I360" s="454"/>
    </row>
    <row r="361" spans="1:9" ht="19.5" customHeight="1">
      <c r="A361" s="436" t="s">
        <v>426</v>
      </c>
      <c r="B361" s="437">
        <v>183</v>
      </c>
      <c r="C361" s="438">
        <v>183</v>
      </c>
      <c r="D361" s="439">
        <f>SUM(D362:D363)</f>
        <v>290</v>
      </c>
      <c r="E361" s="440"/>
      <c r="F361" s="441">
        <f>SUM(F362:F363)</f>
        <v>290</v>
      </c>
      <c r="G361" s="442"/>
      <c r="H361" s="443"/>
      <c r="I361" s="454"/>
    </row>
    <row r="362" spans="1:9" ht="19.5" customHeight="1">
      <c r="A362" s="444" t="s">
        <v>160</v>
      </c>
      <c r="B362" s="452">
        <v>131</v>
      </c>
      <c r="C362" s="446">
        <v>131</v>
      </c>
      <c r="D362" s="453">
        <v>280</v>
      </c>
      <c r="E362" s="440"/>
      <c r="F362" s="448">
        <v>280</v>
      </c>
      <c r="G362" s="442"/>
      <c r="H362" s="443"/>
      <c r="I362" s="454"/>
    </row>
    <row r="363" spans="1:9" s="406" customFormat="1" ht="19.5" customHeight="1">
      <c r="A363" s="444" t="s">
        <v>427</v>
      </c>
      <c r="B363" s="452">
        <v>52</v>
      </c>
      <c r="C363" s="446">
        <v>52</v>
      </c>
      <c r="D363" s="453">
        <v>10</v>
      </c>
      <c r="E363" s="440"/>
      <c r="F363" s="448">
        <v>10</v>
      </c>
      <c r="G363" s="442"/>
      <c r="H363" s="443"/>
      <c r="I363" s="454"/>
    </row>
    <row r="364" spans="1:9" ht="19.5" customHeight="1">
      <c r="A364" s="436" t="s">
        <v>428</v>
      </c>
      <c r="B364" s="437">
        <v>2308</v>
      </c>
      <c r="C364" s="438">
        <v>1434</v>
      </c>
      <c r="D364" s="439">
        <f>SUM(D365:D366)</f>
        <v>1418</v>
      </c>
      <c r="E364" s="440"/>
      <c r="F364" s="441">
        <f>SUM(F365:F366)</f>
        <v>1211</v>
      </c>
      <c r="G364" s="442"/>
      <c r="H364" s="443"/>
      <c r="I364" s="454"/>
    </row>
    <row r="365" spans="1:9" s="406" customFormat="1" ht="19.5" customHeight="1">
      <c r="A365" s="444" t="s">
        <v>429</v>
      </c>
      <c r="B365" s="452">
        <v>15</v>
      </c>
      <c r="C365" s="446">
        <v>15</v>
      </c>
      <c r="D365" s="453">
        <v>159</v>
      </c>
      <c r="E365" s="440"/>
      <c r="F365" s="448"/>
      <c r="G365" s="442"/>
      <c r="H365" s="443"/>
      <c r="I365" s="454"/>
    </row>
    <row r="366" spans="1:9" ht="19.5" customHeight="1">
      <c r="A366" s="444" t="s">
        <v>430</v>
      </c>
      <c r="B366" s="452">
        <v>2293</v>
      </c>
      <c r="C366" s="446">
        <v>1419</v>
      </c>
      <c r="D366" s="453">
        <v>1259</v>
      </c>
      <c r="E366" s="440"/>
      <c r="F366" s="448">
        <v>1211</v>
      </c>
      <c r="G366" s="442"/>
      <c r="H366" s="443"/>
      <c r="I366" s="454"/>
    </row>
    <row r="367" spans="1:9" ht="19.5" customHeight="1">
      <c r="A367" s="436" t="s">
        <v>431</v>
      </c>
      <c r="B367" s="437">
        <v>1739</v>
      </c>
      <c r="C367" s="438">
        <v>145</v>
      </c>
      <c r="D367" s="439">
        <f>SUM(D368:D369)</f>
        <v>678</v>
      </c>
      <c r="E367" s="440"/>
      <c r="F367" s="441">
        <f>SUM(F368:F369)</f>
        <v>49</v>
      </c>
      <c r="G367" s="442"/>
      <c r="H367" s="443"/>
      <c r="I367" s="454"/>
    </row>
    <row r="368" spans="1:9" ht="19.5" customHeight="1">
      <c r="A368" s="444" t="s">
        <v>432</v>
      </c>
      <c r="B368" s="452">
        <v>1169</v>
      </c>
      <c r="C368" s="446">
        <v>145</v>
      </c>
      <c r="D368" s="453">
        <v>629</v>
      </c>
      <c r="E368" s="440"/>
      <c r="F368" s="448">
        <v>49</v>
      </c>
      <c r="G368" s="442"/>
      <c r="H368" s="443"/>
      <c r="I368" s="454"/>
    </row>
    <row r="369" spans="1:9" s="406" customFormat="1" ht="19.5" customHeight="1">
      <c r="A369" s="444" t="s">
        <v>433</v>
      </c>
      <c r="B369" s="452">
        <v>570</v>
      </c>
      <c r="C369" s="446"/>
      <c r="D369" s="453">
        <v>49</v>
      </c>
      <c r="E369" s="440"/>
      <c r="F369" s="448"/>
      <c r="G369" s="442"/>
      <c r="H369" s="443"/>
      <c r="I369" s="454"/>
    </row>
    <row r="370" spans="1:9" ht="19.5" customHeight="1">
      <c r="A370" s="436" t="s">
        <v>434</v>
      </c>
      <c r="B370" s="437">
        <v>365</v>
      </c>
      <c r="C370" s="438"/>
      <c r="D370" s="439">
        <f>D371</f>
        <v>0</v>
      </c>
      <c r="E370" s="502"/>
      <c r="F370" s="503"/>
      <c r="G370" s="442"/>
      <c r="H370" s="443"/>
      <c r="I370" s="454"/>
    </row>
    <row r="371" spans="1:9" ht="19.5" customHeight="1">
      <c r="A371" s="444" t="s">
        <v>435</v>
      </c>
      <c r="B371" s="452">
        <v>365</v>
      </c>
      <c r="C371" s="446"/>
      <c r="D371" s="453"/>
      <c r="E371" s="502"/>
      <c r="F371" s="504"/>
      <c r="G371" s="442"/>
      <c r="H371" s="443"/>
      <c r="I371" s="454"/>
    </row>
    <row r="372" spans="1:9" s="406" customFormat="1" ht="19.5" customHeight="1">
      <c r="A372" s="436" t="s">
        <v>436</v>
      </c>
      <c r="B372" s="505">
        <v>1365</v>
      </c>
      <c r="C372" s="506">
        <v>0</v>
      </c>
      <c r="D372" s="439">
        <f>SUM(D373)</f>
        <v>339</v>
      </c>
      <c r="E372" s="439"/>
      <c r="F372" s="439">
        <f>SUM(F373)</f>
        <v>0</v>
      </c>
      <c r="G372" s="442"/>
      <c r="H372" s="507"/>
      <c r="I372" s="454"/>
    </row>
    <row r="373" spans="1:9" ht="19.5" customHeight="1">
      <c r="A373" s="444" t="s">
        <v>437</v>
      </c>
      <c r="B373" s="452">
        <v>1365</v>
      </c>
      <c r="C373" s="446"/>
      <c r="D373" s="453">
        <v>339</v>
      </c>
      <c r="E373" s="440"/>
      <c r="F373" s="448"/>
      <c r="G373" s="442"/>
      <c r="H373" s="443"/>
      <c r="I373" s="454"/>
    </row>
    <row r="374" spans="1:9" s="406" customFormat="1" ht="19.5" customHeight="1">
      <c r="A374" s="436" t="s">
        <v>438</v>
      </c>
      <c r="B374" s="437">
        <v>8</v>
      </c>
      <c r="C374" s="438">
        <v>8</v>
      </c>
      <c r="D374" s="439">
        <f>SUM(D375:D376)</f>
        <v>5</v>
      </c>
      <c r="E374" s="440"/>
      <c r="F374" s="441">
        <f>SUM(F375:F376)</f>
        <v>5</v>
      </c>
      <c r="G374" s="442"/>
      <c r="H374" s="443"/>
      <c r="I374" s="454"/>
    </row>
    <row r="375" spans="1:9" s="406" customFormat="1" ht="19.5" customHeight="1">
      <c r="A375" s="444" t="s">
        <v>439</v>
      </c>
      <c r="B375" s="452">
        <v>4</v>
      </c>
      <c r="C375" s="446">
        <v>4</v>
      </c>
      <c r="D375" s="453">
        <v>5</v>
      </c>
      <c r="E375" s="449"/>
      <c r="F375" s="448">
        <v>5</v>
      </c>
      <c r="G375" s="442"/>
      <c r="H375" s="443"/>
      <c r="I375" s="454"/>
    </row>
    <row r="376" spans="1:9" s="406" customFormat="1" ht="19.5" customHeight="1">
      <c r="A376" s="444" t="s">
        <v>440</v>
      </c>
      <c r="B376" s="452">
        <v>4</v>
      </c>
      <c r="C376" s="446">
        <v>4</v>
      </c>
      <c r="D376" s="453"/>
      <c r="E376" s="449"/>
      <c r="F376" s="448"/>
      <c r="G376" s="442"/>
      <c r="H376" s="443"/>
      <c r="I376" s="454"/>
    </row>
    <row r="377" spans="1:9" s="406" customFormat="1" ht="19.5" customHeight="1">
      <c r="A377" s="436" t="s">
        <v>441</v>
      </c>
      <c r="B377" s="437">
        <v>2160</v>
      </c>
      <c r="C377" s="438"/>
      <c r="D377" s="439">
        <f>D378</f>
        <v>122</v>
      </c>
      <c r="E377" s="440"/>
      <c r="F377" s="441"/>
      <c r="G377" s="442"/>
      <c r="H377" s="443"/>
      <c r="I377" s="454"/>
    </row>
    <row r="378" spans="1:9" ht="19.5" customHeight="1">
      <c r="A378" s="508" t="s">
        <v>442</v>
      </c>
      <c r="B378" s="452">
        <v>2160</v>
      </c>
      <c r="C378" s="446"/>
      <c r="D378" s="453">
        <v>122</v>
      </c>
      <c r="E378" s="440"/>
      <c r="F378" s="448"/>
      <c r="G378" s="442"/>
      <c r="H378" s="473"/>
      <c r="I378" s="454"/>
    </row>
    <row r="379" spans="1:9" s="406" customFormat="1" ht="19.5" customHeight="1">
      <c r="A379" s="509" t="s">
        <v>443</v>
      </c>
      <c r="B379" s="437">
        <v>15</v>
      </c>
      <c r="C379" s="438"/>
      <c r="D379" s="439">
        <f>D380</f>
        <v>0</v>
      </c>
      <c r="E379" s="440"/>
      <c r="F379" s="441"/>
      <c r="G379" s="442"/>
      <c r="H379" s="473"/>
      <c r="I379" s="454"/>
    </row>
    <row r="380" spans="1:9" ht="19.5" customHeight="1">
      <c r="A380" s="508" t="s">
        <v>444</v>
      </c>
      <c r="B380" s="452">
        <v>15</v>
      </c>
      <c r="C380" s="446"/>
      <c r="D380" s="453"/>
      <c r="E380" s="440"/>
      <c r="F380" s="448"/>
      <c r="G380" s="442"/>
      <c r="H380" s="473"/>
      <c r="I380" s="454"/>
    </row>
    <row r="381" spans="1:9" s="406" customFormat="1" ht="19.5" customHeight="1">
      <c r="A381" s="509" t="s">
        <v>445</v>
      </c>
      <c r="B381" s="437">
        <v>910</v>
      </c>
      <c r="C381" s="438">
        <v>0</v>
      </c>
      <c r="D381" s="439">
        <f>SUM(D382)</f>
        <v>10</v>
      </c>
      <c r="E381" s="440"/>
      <c r="F381" s="441">
        <f>SUM(F382)</f>
        <v>10</v>
      </c>
      <c r="G381" s="442"/>
      <c r="H381" s="473"/>
      <c r="I381" s="454"/>
    </row>
    <row r="382" spans="1:9" ht="19.5" customHeight="1">
      <c r="A382" s="444" t="s">
        <v>446</v>
      </c>
      <c r="B382" s="452">
        <v>910</v>
      </c>
      <c r="C382" s="446"/>
      <c r="D382" s="453">
        <v>10</v>
      </c>
      <c r="E382" s="440"/>
      <c r="F382" s="448">
        <v>10</v>
      </c>
      <c r="G382" s="442"/>
      <c r="H382" s="443"/>
      <c r="I382" s="454"/>
    </row>
    <row r="383" spans="1:9" s="406" customFormat="1" ht="60">
      <c r="A383" s="465" t="s">
        <v>128</v>
      </c>
      <c r="B383" s="429">
        <v>22280</v>
      </c>
      <c r="C383" s="430">
        <v>19994</v>
      </c>
      <c r="D383" s="431">
        <f>D384+D390+D392+D395</f>
        <v>29592</v>
      </c>
      <c r="E383" s="432">
        <f>(D383/B383-1)*100</f>
        <v>32.81867145421904</v>
      </c>
      <c r="F383" s="433">
        <f>F384+F390+F392+F395</f>
        <v>25687</v>
      </c>
      <c r="G383" s="510">
        <f>(F383/C383-1)*100</f>
        <v>28.473542062618783</v>
      </c>
      <c r="H383" s="435" t="s">
        <v>447</v>
      </c>
      <c r="I383" s="454"/>
    </row>
    <row r="384" spans="1:9" ht="14.25">
      <c r="A384" s="436" t="s">
        <v>448</v>
      </c>
      <c r="B384" s="437">
        <v>7164</v>
      </c>
      <c r="C384" s="438">
        <v>7164</v>
      </c>
      <c r="D384" s="439">
        <f>SUM(D385:D389)</f>
        <v>16372</v>
      </c>
      <c r="E384" s="440"/>
      <c r="F384" s="441">
        <f>SUM(F385:F389)</f>
        <v>16216</v>
      </c>
      <c r="G384" s="442"/>
      <c r="H384" s="443"/>
      <c r="I384" s="454"/>
    </row>
    <row r="385" spans="1:9" ht="19.5" customHeight="1">
      <c r="A385" s="444" t="s">
        <v>159</v>
      </c>
      <c r="B385" s="452">
        <v>1126</v>
      </c>
      <c r="C385" s="446">
        <v>1126</v>
      </c>
      <c r="D385" s="453">
        <v>510</v>
      </c>
      <c r="E385" s="440"/>
      <c r="F385" s="448">
        <v>510</v>
      </c>
      <c r="G385" s="442"/>
      <c r="H385" s="443"/>
      <c r="I385" s="454"/>
    </row>
    <row r="386" spans="1:9" ht="19.5" customHeight="1">
      <c r="A386" s="444" t="s">
        <v>160</v>
      </c>
      <c r="B386" s="452">
        <v>2493</v>
      </c>
      <c r="C386" s="446">
        <v>2493</v>
      </c>
      <c r="D386" s="453">
        <v>8148</v>
      </c>
      <c r="E386" s="440"/>
      <c r="F386" s="448">
        <v>8148</v>
      </c>
      <c r="G386" s="442"/>
      <c r="H386" s="443"/>
      <c r="I386" s="454"/>
    </row>
    <row r="387" spans="1:9" s="405" customFormat="1" ht="19.5" customHeight="1">
      <c r="A387" s="444" t="s">
        <v>449</v>
      </c>
      <c r="B387" s="452">
        <v>166</v>
      </c>
      <c r="C387" s="446">
        <v>166</v>
      </c>
      <c r="D387" s="453">
        <v>3067</v>
      </c>
      <c r="E387" s="440"/>
      <c r="F387" s="448">
        <v>3067</v>
      </c>
      <c r="G387" s="442"/>
      <c r="H387" s="443"/>
      <c r="I387" s="454"/>
    </row>
    <row r="388" spans="1:9" s="406" customFormat="1" ht="19.5" customHeight="1">
      <c r="A388" s="444" t="s">
        <v>450</v>
      </c>
      <c r="B388" s="452">
        <v>46</v>
      </c>
      <c r="C388" s="446">
        <v>46</v>
      </c>
      <c r="D388" s="453"/>
      <c r="E388" s="440"/>
      <c r="F388" s="448"/>
      <c r="G388" s="442"/>
      <c r="H388" s="443"/>
      <c r="I388" s="454"/>
    </row>
    <row r="389" spans="1:9" ht="19.5" customHeight="1">
      <c r="A389" s="444" t="s">
        <v>451</v>
      </c>
      <c r="B389" s="452">
        <v>3333</v>
      </c>
      <c r="C389" s="446">
        <v>3333</v>
      </c>
      <c r="D389" s="453">
        <v>4647</v>
      </c>
      <c r="E389" s="440"/>
      <c r="F389" s="448">
        <v>4491</v>
      </c>
      <c r="G389" s="442"/>
      <c r="H389" s="443"/>
      <c r="I389" s="454"/>
    </row>
    <row r="390" spans="1:9" ht="19.5" customHeight="1">
      <c r="A390" s="436" t="s">
        <v>452</v>
      </c>
      <c r="B390" s="437">
        <v>361</v>
      </c>
      <c r="C390" s="438">
        <v>0</v>
      </c>
      <c r="D390" s="439">
        <f>SUM(D391)</f>
        <v>1900</v>
      </c>
      <c r="E390" s="503">
        <f>SUM(E391)</f>
        <v>0</v>
      </c>
      <c r="F390" s="503">
        <f>SUM(F391)</f>
        <v>196</v>
      </c>
      <c r="G390" s="442"/>
      <c r="H390" s="443"/>
      <c r="I390" s="454"/>
    </row>
    <row r="391" spans="1:9" ht="19.5" customHeight="1">
      <c r="A391" s="444" t="s">
        <v>453</v>
      </c>
      <c r="B391" s="452">
        <v>361</v>
      </c>
      <c r="C391" s="446"/>
      <c r="D391" s="453">
        <v>1900</v>
      </c>
      <c r="E391" s="440"/>
      <c r="F391" s="448">
        <v>196</v>
      </c>
      <c r="G391" s="442"/>
      <c r="H391" s="443"/>
      <c r="I391" s="454"/>
    </row>
    <row r="392" spans="1:9" ht="19.5" customHeight="1">
      <c r="A392" s="436" t="s">
        <v>454</v>
      </c>
      <c r="B392" s="437">
        <v>12571</v>
      </c>
      <c r="C392" s="438">
        <v>12149</v>
      </c>
      <c r="D392" s="439">
        <f>SUM(D393:D394)</f>
        <v>9340</v>
      </c>
      <c r="E392" s="440"/>
      <c r="F392" s="441">
        <f>SUM(F393:F394)</f>
        <v>9165</v>
      </c>
      <c r="G392" s="442"/>
      <c r="H392" s="443"/>
      <c r="I392" s="454"/>
    </row>
    <row r="393" spans="1:9" ht="19.5" customHeight="1">
      <c r="A393" s="444" t="s">
        <v>455</v>
      </c>
      <c r="B393" s="452">
        <v>7149</v>
      </c>
      <c r="C393" s="446">
        <v>7149</v>
      </c>
      <c r="D393" s="453">
        <v>8828</v>
      </c>
      <c r="E393" s="440"/>
      <c r="F393" s="448">
        <v>8828</v>
      </c>
      <c r="G393" s="442"/>
      <c r="H393" s="511"/>
      <c r="I393" s="454"/>
    </row>
    <row r="394" spans="1:9" ht="19.5" customHeight="1">
      <c r="A394" s="444" t="s">
        <v>456</v>
      </c>
      <c r="B394" s="452">
        <v>5422</v>
      </c>
      <c r="C394" s="446">
        <v>5000</v>
      </c>
      <c r="D394" s="453">
        <v>512</v>
      </c>
      <c r="E394" s="440"/>
      <c r="F394" s="448">
        <v>337</v>
      </c>
      <c r="G394" s="442"/>
      <c r="H394" s="511"/>
      <c r="I394" s="454"/>
    </row>
    <row r="395" spans="1:9" s="406" customFormat="1" ht="19.5" customHeight="1">
      <c r="A395" s="436" t="s">
        <v>457</v>
      </c>
      <c r="B395" s="437">
        <v>2184</v>
      </c>
      <c r="C395" s="438">
        <v>681</v>
      </c>
      <c r="D395" s="439">
        <f>D396</f>
        <v>1980</v>
      </c>
      <c r="E395" s="441">
        <f>E396</f>
        <v>0</v>
      </c>
      <c r="F395" s="441">
        <f>F396</f>
        <v>110</v>
      </c>
      <c r="G395" s="442"/>
      <c r="H395" s="443"/>
      <c r="I395" s="454"/>
    </row>
    <row r="396" spans="1:9" ht="19.5" customHeight="1">
      <c r="A396" s="475" t="s">
        <v>458</v>
      </c>
      <c r="B396" s="459">
        <v>2184</v>
      </c>
      <c r="C396" s="460">
        <v>681</v>
      </c>
      <c r="D396" s="461">
        <v>1980</v>
      </c>
      <c r="E396" s="462"/>
      <c r="F396" s="463">
        <v>110</v>
      </c>
      <c r="G396" s="464"/>
      <c r="H396" s="512"/>
      <c r="I396" s="454"/>
    </row>
    <row r="397" spans="1:9" s="406" customFormat="1" ht="19.5" customHeight="1">
      <c r="A397" s="428" t="s">
        <v>129</v>
      </c>
      <c r="B397" s="466">
        <v>87427</v>
      </c>
      <c r="C397" s="467">
        <v>51672</v>
      </c>
      <c r="D397" s="468">
        <f>SUM(D398,D419,D432,D448,D452,D457,D461)</f>
        <v>76871</v>
      </c>
      <c r="E397" s="469">
        <f>(D397/B397-1)*100</f>
        <v>-12.074073226806359</v>
      </c>
      <c r="F397" s="470">
        <f>SUM(F398,F419,F432,F448,F452,F457,F461)</f>
        <v>42573</v>
      </c>
      <c r="G397" s="471">
        <f>(F397/C397-1)*100</f>
        <v>-17.609150023223407</v>
      </c>
      <c r="H397" s="496" t="s">
        <v>459</v>
      </c>
      <c r="I397" s="454"/>
    </row>
    <row r="398" spans="1:9" ht="19.5" customHeight="1">
      <c r="A398" s="436" t="s">
        <v>460</v>
      </c>
      <c r="B398" s="437">
        <v>34813</v>
      </c>
      <c r="C398" s="438">
        <v>22475</v>
      </c>
      <c r="D398" s="439">
        <f>SUM(D399:D418)</f>
        <v>26299</v>
      </c>
      <c r="E398" s="440"/>
      <c r="F398" s="441">
        <f>SUM(F399:F418)</f>
        <v>11689</v>
      </c>
      <c r="G398" s="442"/>
      <c r="H398" s="443"/>
      <c r="I398" s="454"/>
    </row>
    <row r="399" spans="1:9" ht="19.5" customHeight="1">
      <c r="A399" s="444" t="s">
        <v>159</v>
      </c>
      <c r="B399" s="452">
        <v>1232</v>
      </c>
      <c r="C399" s="446">
        <v>1232</v>
      </c>
      <c r="D399" s="453">
        <v>888</v>
      </c>
      <c r="E399" s="440"/>
      <c r="F399" s="448">
        <v>888</v>
      </c>
      <c r="G399" s="442"/>
      <c r="H399" s="443"/>
      <c r="I399" s="454"/>
    </row>
    <row r="400" spans="1:9" s="406" customFormat="1" ht="19.5" customHeight="1">
      <c r="A400" s="444" t="s">
        <v>160</v>
      </c>
      <c r="B400" s="452">
        <v>2</v>
      </c>
      <c r="C400" s="446">
        <v>2</v>
      </c>
      <c r="D400" s="453">
        <v>68</v>
      </c>
      <c r="E400" s="440"/>
      <c r="F400" s="448">
        <v>68</v>
      </c>
      <c r="G400" s="442"/>
      <c r="H400" s="443"/>
      <c r="I400" s="454"/>
    </row>
    <row r="401" spans="1:9" ht="19.5" customHeight="1">
      <c r="A401" s="444" t="s">
        <v>164</v>
      </c>
      <c r="B401" s="452">
        <v>14889</v>
      </c>
      <c r="C401" s="446">
        <v>14889</v>
      </c>
      <c r="D401" s="453">
        <v>8393</v>
      </c>
      <c r="E401" s="440"/>
      <c r="F401" s="448">
        <v>8393</v>
      </c>
      <c r="G401" s="442"/>
      <c r="H401" s="443"/>
      <c r="I401" s="454"/>
    </row>
    <row r="402" spans="1:9" ht="19.5" customHeight="1">
      <c r="A402" s="444" t="s">
        <v>461</v>
      </c>
      <c r="B402" s="452">
        <v>53</v>
      </c>
      <c r="C402" s="446">
        <v>37</v>
      </c>
      <c r="D402" s="453">
        <v>181</v>
      </c>
      <c r="E402" s="440"/>
      <c r="F402" s="448">
        <v>151</v>
      </c>
      <c r="G402" s="442"/>
      <c r="H402" s="443"/>
      <c r="I402" s="454"/>
    </row>
    <row r="403" spans="1:9" ht="19.5" customHeight="1">
      <c r="A403" s="444" t="s">
        <v>462</v>
      </c>
      <c r="B403" s="452">
        <v>170</v>
      </c>
      <c r="C403" s="446">
        <v>57</v>
      </c>
      <c r="D403" s="453">
        <v>209</v>
      </c>
      <c r="E403" s="440"/>
      <c r="F403" s="448">
        <v>63</v>
      </c>
      <c r="G403" s="442"/>
      <c r="H403" s="443"/>
      <c r="I403" s="454"/>
    </row>
    <row r="404" spans="1:9" s="405" customFormat="1" ht="19.5" customHeight="1">
      <c r="A404" s="444" t="s">
        <v>463</v>
      </c>
      <c r="B404" s="452">
        <v>61</v>
      </c>
      <c r="C404" s="446">
        <v>18</v>
      </c>
      <c r="D404" s="453">
        <v>106</v>
      </c>
      <c r="E404" s="440"/>
      <c r="F404" s="448">
        <v>37</v>
      </c>
      <c r="G404" s="442"/>
      <c r="H404" s="443"/>
      <c r="I404" s="454"/>
    </row>
    <row r="405" spans="1:9" s="406" customFormat="1" ht="19.5" customHeight="1">
      <c r="A405" s="444" t="s">
        <v>464</v>
      </c>
      <c r="B405" s="452">
        <v>195</v>
      </c>
      <c r="C405" s="446">
        <v>195</v>
      </c>
      <c r="D405" s="453">
        <v>254</v>
      </c>
      <c r="E405" s="440"/>
      <c r="F405" s="448">
        <v>254</v>
      </c>
      <c r="G405" s="442"/>
      <c r="H405" s="443"/>
      <c r="I405" s="454"/>
    </row>
    <row r="406" spans="1:9" ht="19.5" customHeight="1">
      <c r="A406" s="444" t="s">
        <v>465</v>
      </c>
      <c r="B406" s="452">
        <v>7</v>
      </c>
      <c r="C406" s="446">
        <v>7</v>
      </c>
      <c r="D406" s="453">
        <v>7</v>
      </c>
      <c r="E406" s="440"/>
      <c r="F406" s="448">
        <v>7</v>
      </c>
      <c r="G406" s="442"/>
      <c r="H406" s="443"/>
      <c r="I406" s="454"/>
    </row>
    <row r="407" spans="1:9" ht="19.5" customHeight="1">
      <c r="A407" s="444" t="s">
        <v>466</v>
      </c>
      <c r="B407" s="452">
        <v>104</v>
      </c>
      <c r="C407" s="446"/>
      <c r="D407" s="453">
        <v>30</v>
      </c>
      <c r="E407" s="440"/>
      <c r="F407" s="448"/>
      <c r="G407" s="442"/>
      <c r="H407" s="443"/>
      <c r="I407" s="454"/>
    </row>
    <row r="408" spans="1:9" ht="19.5" customHeight="1">
      <c r="A408" s="444" t="s">
        <v>467</v>
      </c>
      <c r="B408" s="452">
        <v>574</v>
      </c>
      <c r="C408" s="446">
        <v>569</v>
      </c>
      <c r="D408" s="453">
        <v>289</v>
      </c>
      <c r="E408" s="440"/>
      <c r="F408" s="448">
        <v>125</v>
      </c>
      <c r="G408" s="442"/>
      <c r="H408" s="443"/>
      <c r="I408" s="454"/>
    </row>
    <row r="409" spans="1:9" ht="19.5" customHeight="1">
      <c r="A409" s="444" t="s">
        <v>468</v>
      </c>
      <c r="B409" s="452">
        <v>123</v>
      </c>
      <c r="C409" s="446">
        <v>123</v>
      </c>
      <c r="D409" s="453">
        <v>1078</v>
      </c>
      <c r="E409" s="440"/>
      <c r="F409" s="448">
        <v>77</v>
      </c>
      <c r="G409" s="442"/>
      <c r="H409" s="443"/>
      <c r="I409" s="454"/>
    </row>
    <row r="410" spans="1:9" ht="19.5" customHeight="1">
      <c r="A410" s="444" t="s">
        <v>469</v>
      </c>
      <c r="B410" s="452">
        <v>844</v>
      </c>
      <c r="C410" s="446">
        <v>145</v>
      </c>
      <c r="D410" s="453">
        <v>100</v>
      </c>
      <c r="E410" s="440"/>
      <c r="F410" s="448">
        <v>100</v>
      </c>
      <c r="G410" s="442"/>
      <c r="H410" s="443"/>
      <c r="I410" s="454"/>
    </row>
    <row r="411" spans="1:9" ht="19.5" customHeight="1">
      <c r="A411" s="444" t="s">
        <v>470</v>
      </c>
      <c r="B411" s="452">
        <v>30</v>
      </c>
      <c r="C411" s="446">
        <v>30</v>
      </c>
      <c r="D411" s="453">
        <v>180</v>
      </c>
      <c r="E411" s="440"/>
      <c r="F411" s="448">
        <v>180</v>
      </c>
      <c r="G411" s="442"/>
      <c r="H411" s="443"/>
      <c r="I411" s="454"/>
    </row>
    <row r="412" spans="1:9" ht="19.5" customHeight="1">
      <c r="A412" s="444" t="s">
        <v>471</v>
      </c>
      <c r="B412" s="452">
        <v>4026</v>
      </c>
      <c r="C412" s="446">
        <v>686</v>
      </c>
      <c r="D412" s="453">
        <v>95</v>
      </c>
      <c r="E412" s="440"/>
      <c r="F412" s="448">
        <v>70</v>
      </c>
      <c r="G412" s="442"/>
      <c r="H412" s="443"/>
      <c r="I412" s="454"/>
    </row>
    <row r="413" spans="1:9" ht="19.5" customHeight="1">
      <c r="A413" s="444" t="s">
        <v>472</v>
      </c>
      <c r="B413" s="452">
        <v>30</v>
      </c>
      <c r="C413" s="446">
        <v>3</v>
      </c>
      <c r="D413" s="453">
        <v>16</v>
      </c>
      <c r="E413" s="440"/>
      <c r="F413" s="448"/>
      <c r="G413" s="442"/>
      <c r="H413" s="443"/>
      <c r="I413" s="454"/>
    </row>
    <row r="414" spans="1:9" ht="19.5" customHeight="1">
      <c r="A414" s="444" t="s">
        <v>473</v>
      </c>
      <c r="B414" s="452">
        <v>483</v>
      </c>
      <c r="C414" s="446">
        <v>386</v>
      </c>
      <c r="D414" s="453">
        <v>115</v>
      </c>
      <c r="E414" s="440"/>
      <c r="F414" s="448">
        <v>99</v>
      </c>
      <c r="G414" s="442"/>
      <c r="H414" s="443"/>
      <c r="I414" s="454"/>
    </row>
    <row r="415" spans="1:9" ht="19.5" customHeight="1">
      <c r="A415" s="444" t="s">
        <v>474</v>
      </c>
      <c r="B415" s="452"/>
      <c r="C415" s="446"/>
      <c r="D415" s="453">
        <v>8</v>
      </c>
      <c r="E415" s="440"/>
      <c r="F415" s="448">
        <v>8</v>
      </c>
      <c r="G415" s="442"/>
      <c r="H415" s="443"/>
      <c r="I415" s="515"/>
    </row>
    <row r="416" spans="1:9" ht="19.5" customHeight="1">
      <c r="A416" s="444" t="s">
        <v>475</v>
      </c>
      <c r="B416" s="452">
        <v>20</v>
      </c>
      <c r="C416" s="446">
        <v>0</v>
      </c>
      <c r="D416" s="453">
        <v>12</v>
      </c>
      <c r="E416" s="440"/>
      <c r="F416" s="448">
        <v>12</v>
      </c>
      <c r="G416" s="442"/>
      <c r="H416" s="443"/>
      <c r="I416" s="454"/>
    </row>
    <row r="417" spans="1:9" ht="19.5" customHeight="1">
      <c r="A417" s="444" t="s">
        <v>476</v>
      </c>
      <c r="B417" s="452">
        <v>158</v>
      </c>
      <c r="C417" s="446">
        <v>89</v>
      </c>
      <c r="D417" s="453">
        <v>234</v>
      </c>
      <c r="E417" s="440"/>
      <c r="F417" s="448">
        <v>77</v>
      </c>
      <c r="G417" s="442"/>
      <c r="H417" s="443"/>
      <c r="I417" s="454"/>
    </row>
    <row r="418" spans="1:9" ht="19.5" customHeight="1">
      <c r="A418" s="444" t="s">
        <v>477</v>
      </c>
      <c r="B418" s="452">
        <v>11812</v>
      </c>
      <c r="C418" s="446">
        <v>4007</v>
      </c>
      <c r="D418" s="453">
        <v>14036</v>
      </c>
      <c r="E418" s="440"/>
      <c r="F418" s="448">
        <v>1080</v>
      </c>
      <c r="G418" s="442"/>
      <c r="H418" s="443"/>
      <c r="I418" s="454"/>
    </row>
    <row r="419" spans="1:9" ht="19.5" customHeight="1">
      <c r="A419" s="436" t="s">
        <v>478</v>
      </c>
      <c r="B419" s="437">
        <v>4925</v>
      </c>
      <c r="C419" s="438">
        <v>2397</v>
      </c>
      <c r="D419" s="439">
        <f>SUM(D420:D431)</f>
        <v>7297</v>
      </c>
      <c r="E419" s="440"/>
      <c r="F419" s="441">
        <f>SUM(F420:F431)</f>
        <v>3483</v>
      </c>
      <c r="G419" s="442"/>
      <c r="H419" s="443"/>
      <c r="I419" s="454"/>
    </row>
    <row r="420" spans="1:9" ht="19.5" customHeight="1">
      <c r="A420" s="444" t="s">
        <v>159</v>
      </c>
      <c r="B420" s="452">
        <v>229</v>
      </c>
      <c r="C420" s="446">
        <v>229</v>
      </c>
      <c r="D420" s="453">
        <v>234</v>
      </c>
      <c r="E420" s="440"/>
      <c r="F420" s="448">
        <v>234</v>
      </c>
      <c r="G420" s="442"/>
      <c r="H420" s="443"/>
      <c r="I420" s="454"/>
    </row>
    <row r="421" spans="1:9" ht="19.5" customHeight="1">
      <c r="A421" s="444" t="s">
        <v>160</v>
      </c>
      <c r="B421" s="452"/>
      <c r="C421" s="446"/>
      <c r="D421" s="453">
        <v>90</v>
      </c>
      <c r="E421" s="440"/>
      <c r="F421" s="448">
        <v>90</v>
      </c>
      <c r="G421" s="442"/>
      <c r="H421" s="443"/>
      <c r="I421" s="454"/>
    </row>
    <row r="422" spans="1:9" ht="19.5" customHeight="1">
      <c r="A422" s="444" t="s">
        <v>479</v>
      </c>
      <c r="B422" s="452">
        <v>875</v>
      </c>
      <c r="C422" s="446">
        <v>875</v>
      </c>
      <c r="D422" s="453">
        <v>948</v>
      </c>
      <c r="E422" s="440"/>
      <c r="F422" s="448">
        <v>948</v>
      </c>
      <c r="G422" s="442"/>
      <c r="H422" s="443"/>
      <c r="I422" s="454"/>
    </row>
    <row r="423" spans="1:9" ht="19.5" customHeight="1">
      <c r="A423" s="444" t="s">
        <v>480</v>
      </c>
      <c r="B423" s="452">
        <v>420</v>
      </c>
      <c r="C423" s="446"/>
      <c r="D423" s="453">
        <v>1245</v>
      </c>
      <c r="E423" s="440"/>
      <c r="F423" s="448">
        <v>175</v>
      </c>
      <c r="G423" s="442"/>
      <c r="H423" s="443"/>
      <c r="I423" s="454"/>
    </row>
    <row r="424" spans="1:9" ht="19.5" customHeight="1">
      <c r="A424" s="444" t="s">
        <v>481</v>
      </c>
      <c r="B424" s="452">
        <v>6</v>
      </c>
      <c r="C424" s="446"/>
      <c r="D424" s="453">
        <v>10</v>
      </c>
      <c r="E424" s="440"/>
      <c r="F424" s="448"/>
      <c r="G424" s="442"/>
      <c r="H424" s="443"/>
      <c r="I424" s="454"/>
    </row>
    <row r="425" spans="1:9" ht="19.5" customHeight="1">
      <c r="A425" s="444" t="s">
        <v>482</v>
      </c>
      <c r="B425" s="452">
        <v>163</v>
      </c>
      <c r="C425" s="446">
        <v>163</v>
      </c>
      <c r="D425" s="453">
        <v>47</v>
      </c>
      <c r="E425" s="440"/>
      <c r="F425" s="448">
        <v>47</v>
      </c>
      <c r="G425" s="442"/>
      <c r="H425" s="443"/>
      <c r="I425" s="454"/>
    </row>
    <row r="426" spans="1:9" s="406" customFormat="1" ht="19.5" customHeight="1">
      <c r="A426" s="444" t="s">
        <v>483</v>
      </c>
      <c r="B426" s="452">
        <v>1384</v>
      </c>
      <c r="C426" s="446">
        <v>21</v>
      </c>
      <c r="D426" s="453">
        <v>1477</v>
      </c>
      <c r="E426" s="440"/>
      <c r="F426" s="448">
        <v>21</v>
      </c>
      <c r="G426" s="442"/>
      <c r="H426" s="443"/>
      <c r="I426" s="454"/>
    </row>
    <row r="427" spans="1:9" s="406" customFormat="1" ht="19.5" customHeight="1">
      <c r="A427" s="444" t="s">
        <v>484</v>
      </c>
      <c r="B427" s="452">
        <v>409</v>
      </c>
      <c r="C427" s="446">
        <v>409</v>
      </c>
      <c r="D427" s="453"/>
      <c r="E427" s="440"/>
      <c r="F427" s="448"/>
      <c r="G427" s="442"/>
      <c r="H427" s="443"/>
      <c r="I427" s="454"/>
    </row>
    <row r="428" spans="1:9" s="406" customFormat="1" ht="19.5" customHeight="1">
      <c r="A428" s="444" t="s">
        <v>485</v>
      </c>
      <c r="B428" s="452">
        <v>82</v>
      </c>
      <c r="C428" s="446">
        <v>82</v>
      </c>
      <c r="D428" s="453">
        <v>32</v>
      </c>
      <c r="E428" s="440"/>
      <c r="F428" s="448">
        <v>25</v>
      </c>
      <c r="G428" s="442"/>
      <c r="H428" s="443"/>
      <c r="I428" s="454"/>
    </row>
    <row r="429" spans="1:9" ht="19.5" customHeight="1">
      <c r="A429" s="444" t="s">
        <v>486</v>
      </c>
      <c r="B429" s="452">
        <v>62</v>
      </c>
      <c r="C429" s="513">
        <v>-4</v>
      </c>
      <c r="D429" s="453">
        <v>191</v>
      </c>
      <c r="E429" s="440"/>
      <c r="F429" s="448">
        <v>94</v>
      </c>
      <c r="G429" s="442"/>
      <c r="H429" s="443"/>
      <c r="I429" s="454"/>
    </row>
    <row r="430" spans="1:9" ht="19.5" customHeight="1">
      <c r="A430" s="444" t="s">
        <v>487</v>
      </c>
      <c r="B430" s="452">
        <v>759</v>
      </c>
      <c r="C430" s="446">
        <v>483</v>
      </c>
      <c r="D430" s="453">
        <v>1756</v>
      </c>
      <c r="E430" s="440"/>
      <c r="F430" s="448">
        <v>1626</v>
      </c>
      <c r="G430" s="442"/>
      <c r="H430" s="443"/>
      <c r="I430" s="454"/>
    </row>
    <row r="431" spans="1:9" ht="19.5" customHeight="1">
      <c r="A431" s="444" t="s">
        <v>488</v>
      </c>
      <c r="B431" s="452">
        <v>536</v>
      </c>
      <c r="C431" s="446">
        <v>139</v>
      </c>
      <c r="D431" s="453">
        <v>1267</v>
      </c>
      <c r="E431" s="440"/>
      <c r="F431" s="448">
        <v>223</v>
      </c>
      <c r="G431" s="442"/>
      <c r="H431" s="443"/>
      <c r="I431" s="454"/>
    </row>
    <row r="432" spans="1:9" ht="19.5" customHeight="1">
      <c r="A432" s="436" t="s">
        <v>489</v>
      </c>
      <c r="B432" s="437">
        <v>16595</v>
      </c>
      <c r="C432" s="438">
        <v>3828</v>
      </c>
      <c r="D432" s="439">
        <f>SUM(D433:D447)</f>
        <v>12558</v>
      </c>
      <c r="E432" s="440"/>
      <c r="F432" s="441">
        <f>SUM(F433:F447)</f>
        <v>4760</v>
      </c>
      <c r="G432" s="442"/>
      <c r="H432" s="443"/>
      <c r="I432" s="454"/>
    </row>
    <row r="433" spans="1:9" ht="19.5" customHeight="1">
      <c r="A433" s="444" t="s">
        <v>159</v>
      </c>
      <c r="B433" s="452">
        <v>626</v>
      </c>
      <c r="C433" s="446">
        <v>626</v>
      </c>
      <c r="D433" s="453">
        <v>433</v>
      </c>
      <c r="E433" s="440"/>
      <c r="F433" s="448">
        <v>433</v>
      </c>
      <c r="G433" s="442"/>
      <c r="H433" s="443"/>
      <c r="I433" s="454"/>
    </row>
    <row r="434" spans="1:9" ht="19.5" customHeight="1">
      <c r="A434" s="444" t="s">
        <v>490</v>
      </c>
      <c r="B434" s="452">
        <v>528</v>
      </c>
      <c r="C434" s="446">
        <v>528</v>
      </c>
      <c r="D434" s="453">
        <v>608</v>
      </c>
      <c r="E434" s="440"/>
      <c r="F434" s="448">
        <v>608</v>
      </c>
      <c r="G434" s="442"/>
      <c r="H434" s="443"/>
      <c r="I434" s="454"/>
    </row>
    <row r="435" spans="1:9" ht="19.5" customHeight="1">
      <c r="A435" s="444" t="s">
        <v>491</v>
      </c>
      <c r="B435" s="452">
        <v>3089</v>
      </c>
      <c r="C435" s="446">
        <v>493</v>
      </c>
      <c r="D435" s="453">
        <v>1604</v>
      </c>
      <c r="E435" s="440"/>
      <c r="F435" s="448">
        <v>127</v>
      </c>
      <c r="G435" s="442"/>
      <c r="H435" s="443"/>
      <c r="I435" s="454"/>
    </row>
    <row r="436" spans="1:9" ht="19.5" customHeight="1">
      <c r="A436" s="444" t="s">
        <v>492</v>
      </c>
      <c r="B436" s="452">
        <v>2087</v>
      </c>
      <c r="C436" s="446">
        <v>1720</v>
      </c>
      <c r="D436" s="453">
        <v>1962</v>
      </c>
      <c r="E436" s="440"/>
      <c r="F436" s="448">
        <v>1609</v>
      </c>
      <c r="G436" s="442"/>
      <c r="H436" s="443"/>
      <c r="I436" s="454"/>
    </row>
    <row r="437" spans="1:9" ht="19.5" customHeight="1">
      <c r="A437" s="444" t="s">
        <v>493</v>
      </c>
      <c r="B437" s="452">
        <v>38</v>
      </c>
      <c r="C437" s="446">
        <v>38</v>
      </c>
      <c r="D437" s="453">
        <v>38</v>
      </c>
      <c r="E437" s="440"/>
      <c r="F437" s="448">
        <v>38</v>
      </c>
      <c r="G437" s="442"/>
      <c r="H437" s="443"/>
      <c r="I437" s="454"/>
    </row>
    <row r="438" spans="1:9" ht="19.5" customHeight="1">
      <c r="A438" s="444" t="s">
        <v>494</v>
      </c>
      <c r="B438" s="452">
        <v>686</v>
      </c>
      <c r="C438" s="446">
        <v>19</v>
      </c>
      <c r="D438" s="453">
        <v>1096</v>
      </c>
      <c r="E438" s="440"/>
      <c r="F438" s="448">
        <v>91</v>
      </c>
      <c r="G438" s="442"/>
      <c r="H438" s="443"/>
      <c r="I438" s="454"/>
    </row>
    <row r="439" spans="1:9" ht="19.5" customHeight="1">
      <c r="A439" s="444" t="s">
        <v>495</v>
      </c>
      <c r="B439" s="452"/>
      <c r="C439" s="446"/>
      <c r="D439" s="453">
        <v>75</v>
      </c>
      <c r="E439" s="440"/>
      <c r="F439" s="448">
        <v>40</v>
      </c>
      <c r="G439" s="442"/>
      <c r="H439" s="443"/>
      <c r="I439" s="454"/>
    </row>
    <row r="440" spans="1:9" s="406" customFormat="1" ht="19.5" customHeight="1">
      <c r="A440" s="444" t="s">
        <v>496</v>
      </c>
      <c r="B440" s="452">
        <v>49</v>
      </c>
      <c r="C440" s="446">
        <v>49</v>
      </c>
      <c r="D440" s="453">
        <v>195</v>
      </c>
      <c r="E440" s="440"/>
      <c r="F440" s="448">
        <v>195</v>
      </c>
      <c r="G440" s="442"/>
      <c r="H440" s="443"/>
      <c r="I440" s="454"/>
    </row>
    <row r="441" spans="1:9" ht="19.5" customHeight="1">
      <c r="A441" s="444" t="s">
        <v>497</v>
      </c>
      <c r="B441" s="452">
        <v>282</v>
      </c>
      <c r="C441" s="446">
        <v>177</v>
      </c>
      <c r="D441" s="453">
        <v>355</v>
      </c>
      <c r="E441" s="440"/>
      <c r="F441" s="448">
        <v>127</v>
      </c>
      <c r="G441" s="442"/>
      <c r="H441" s="443"/>
      <c r="I441" s="454"/>
    </row>
    <row r="442" spans="1:9" ht="19.5" customHeight="1">
      <c r="A442" s="444" t="s">
        <v>498</v>
      </c>
      <c r="B442" s="452">
        <v>4</v>
      </c>
      <c r="C442" s="446">
        <v>4</v>
      </c>
      <c r="D442" s="453">
        <v>20</v>
      </c>
      <c r="E442" s="440"/>
      <c r="F442" s="448">
        <v>5</v>
      </c>
      <c r="G442" s="442"/>
      <c r="H442" s="443"/>
      <c r="I442" s="454"/>
    </row>
    <row r="443" spans="1:9" ht="19.5" customHeight="1">
      <c r="A443" s="444" t="s">
        <v>499</v>
      </c>
      <c r="B443" s="452">
        <v>353</v>
      </c>
      <c r="C443" s="446">
        <v>61</v>
      </c>
      <c r="D443" s="453">
        <v>28</v>
      </c>
      <c r="E443" s="440"/>
      <c r="F443" s="448"/>
      <c r="G443" s="442"/>
      <c r="H443" s="443"/>
      <c r="I443" s="454"/>
    </row>
    <row r="444" spans="1:9" ht="19.5" customHeight="1">
      <c r="A444" s="444" t="s">
        <v>500</v>
      </c>
      <c r="B444" s="452"/>
      <c r="C444" s="446"/>
      <c r="D444" s="453">
        <v>3167</v>
      </c>
      <c r="E444" s="440"/>
      <c r="F444" s="451"/>
      <c r="G444" s="442"/>
      <c r="H444" s="443"/>
      <c r="I444" s="454"/>
    </row>
    <row r="445" spans="1:9" ht="19.5" customHeight="1">
      <c r="A445" s="444" t="s">
        <v>501</v>
      </c>
      <c r="B445" s="452">
        <v>1273</v>
      </c>
      <c r="C445" s="446"/>
      <c r="D445" s="453">
        <v>1064</v>
      </c>
      <c r="E445" s="440"/>
      <c r="F445" s="448">
        <v>536</v>
      </c>
      <c r="G445" s="442"/>
      <c r="H445" s="443"/>
      <c r="I445" s="454"/>
    </row>
    <row r="446" spans="1:9" ht="19.5" customHeight="1">
      <c r="A446" s="444" t="s">
        <v>502</v>
      </c>
      <c r="B446" s="452">
        <v>636</v>
      </c>
      <c r="C446" s="446">
        <v>13</v>
      </c>
      <c r="D446" s="453">
        <v>10</v>
      </c>
      <c r="E446" s="440"/>
      <c r="F446" s="448"/>
      <c r="G446" s="442"/>
      <c r="H446" s="443"/>
      <c r="I446" s="454"/>
    </row>
    <row r="447" spans="1:9" ht="19.5" customHeight="1">
      <c r="A447" s="444" t="s">
        <v>503</v>
      </c>
      <c r="B447" s="452">
        <v>6944</v>
      </c>
      <c r="C447" s="446">
        <v>100</v>
      </c>
      <c r="D447" s="453">
        <v>1903</v>
      </c>
      <c r="E447" s="440"/>
      <c r="F447" s="448">
        <v>951</v>
      </c>
      <c r="G447" s="442"/>
      <c r="H447" s="514"/>
      <c r="I447" s="454"/>
    </row>
    <row r="448" spans="1:9" ht="19.5" customHeight="1">
      <c r="A448" s="436" t="s">
        <v>504</v>
      </c>
      <c r="B448" s="437">
        <v>6742</v>
      </c>
      <c r="C448" s="438">
        <v>3968</v>
      </c>
      <c r="D448" s="439">
        <f>SUM(D449:D451)</f>
        <v>6149</v>
      </c>
      <c r="E448" s="440"/>
      <c r="F448" s="441">
        <f>SUM(F449:F451)</f>
        <v>3935</v>
      </c>
      <c r="G448" s="442"/>
      <c r="H448" s="443"/>
      <c r="I448" s="454"/>
    </row>
    <row r="449" spans="1:9" ht="19.5" customHeight="1">
      <c r="A449" s="444" t="s">
        <v>505</v>
      </c>
      <c r="B449" s="452">
        <v>340</v>
      </c>
      <c r="C449" s="446">
        <v>200</v>
      </c>
      <c r="D449" s="453">
        <v>121</v>
      </c>
      <c r="E449" s="440"/>
      <c r="F449" s="448">
        <v>50</v>
      </c>
      <c r="G449" s="442"/>
      <c r="H449" s="443"/>
      <c r="I449" s="454"/>
    </row>
    <row r="450" spans="1:9" ht="19.5" customHeight="1">
      <c r="A450" s="444" t="s">
        <v>506</v>
      </c>
      <c r="B450" s="452">
        <v>16</v>
      </c>
      <c r="C450" s="446"/>
      <c r="D450" s="453">
        <v>6</v>
      </c>
      <c r="E450" s="440"/>
      <c r="F450" s="448">
        <v>6</v>
      </c>
      <c r="G450" s="442"/>
      <c r="H450" s="443"/>
      <c r="I450" s="454"/>
    </row>
    <row r="451" spans="1:9" ht="19.5" customHeight="1">
      <c r="A451" s="444" t="s">
        <v>507</v>
      </c>
      <c r="B451" s="452">
        <v>6386</v>
      </c>
      <c r="C451" s="446">
        <v>3768</v>
      </c>
      <c r="D451" s="453">
        <v>6022</v>
      </c>
      <c r="E451" s="440"/>
      <c r="F451" s="448">
        <v>3879</v>
      </c>
      <c r="G451" s="442"/>
      <c r="H451" s="443"/>
      <c r="I451" s="454"/>
    </row>
    <row r="452" spans="1:9" ht="19.5" customHeight="1">
      <c r="A452" s="436" t="s">
        <v>508</v>
      </c>
      <c r="B452" s="437">
        <v>18030</v>
      </c>
      <c r="C452" s="438">
        <v>15855</v>
      </c>
      <c r="D452" s="439">
        <f>SUM(D453:D456)</f>
        <v>18310</v>
      </c>
      <c r="E452" s="440"/>
      <c r="F452" s="441">
        <f>SUM(F453:F456)</f>
        <v>15243</v>
      </c>
      <c r="G452" s="442"/>
      <c r="H452" s="443"/>
      <c r="I452" s="454"/>
    </row>
    <row r="453" spans="1:9" ht="19.5" customHeight="1">
      <c r="A453" s="444" t="s">
        <v>509</v>
      </c>
      <c r="B453" s="452">
        <v>2035</v>
      </c>
      <c r="C453" s="446"/>
      <c r="D453" s="453">
        <v>2060</v>
      </c>
      <c r="E453" s="440"/>
      <c r="F453" s="448"/>
      <c r="G453" s="442"/>
      <c r="H453" s="514"/>
      <c r="I453" s="454"/>
    </row>
    <row r="454" spans="1:9" s="406" customFormat="1" ht="19.5" customHeight="1">
      <c r="A454" s="444" t="s">
        <v>510</v>
      </c>
      <c r="B454" s="452">
        <v>15886</v>
      </c>
      <c r="C454" s="446">
        <v>15806</v>
      </c>
      <c r="D454" s="453">
        <v>15310</v>
      </c>
      <c r="E454" s="440"/>
      <c r="F454" s="448">
        <v>15243</v>
      </c>
      <c r="G454" s="442"/>
      <c r="H454" s="443"/>
      <c r="I454" s="454"/>
    </row>
    <row r="455" spans="1:9" ht="19.5" customHeight="1">
      <c r="A455" s="444" t="s">
        <v>511</v>
      </c>
      <c r="B455" s="452">
        <v>49</v>
      </c>
      <c r="C455" s="446">
        <v>49</v>
      </c>
      <c r="D455" s="453">
        <v>500</v>
      </c>
      <c r="E455" s="440"/>
      <c r="F455" s="448"/>
      <c r="G455" s="442"/>
      <c r="H455" s="443"/>
      <c r="I455" s="454"/>
    </row>
    <row r="456" spans="1:9" ht="19.5" customHeight="1">
      <c r="A456" s="444" t="s">
        <v>512</v>
      </c>
      <c r="B456" s="452">
        <v>60</v>
      </c>
      <c r="C456" s="446"/>
      <c r="D456" s="453">
        <v>440</v>
      </c>
      <c r="E456" s="440"/>
      <c r="F456" s="448"/>
      <c r="G456" s="442"/>
      <c r="H456" s="443"/>
      <c r="I456" s="454"/>
    </row>
    <row r="457" spans="1:9" ht="19.5" customHeight="1">
      <c r="A457" s="436" t="s">
        <v>513</v>
      </c>
      <c r="B457" s="505">
        <v>315</v>
      </c>
      <c r="C457" s="438">
        <v>0</v>
      </c>
      <c r="D457" s="439">
        <f>SUM(D458:D460)</f>
        <v>576</v>
      </c>
      <c r="E457" s="440"/>
      <c r="F457" s="441">
        <f>SUM(F458:F460)</f>
        <v>34</v>
      </c>
      <c r="G457" s="442"/>
      <c r="H457" s="443"/>
      <c r="I457" s="454"/>
    </row>
    <row r="458" spans="1:9" ht="19.5" customHeight="1">
      <c r="A458" s="444" t="s">
        <v>514</v>
      </c>
      <c r="B458" s="452">
        <v>194</v>
      </c>
      <c r="C458" s="446"/>
      <c r="D458" s="453">
        <v>188</v>
      </c>
      <c r="E458" s="440"/>
      <c r="F458" s="448">
        <v>34</v>
      </c>
      <c r="G458" s="442"/>
      <c r="H458" s="443"/>
      <c r="I458" s="454"/>
    </row>
    <row r="459" spans="1:9" ht="19.5" customHeight="1">
      <c r="A459" s="444" t="s">
        <v>515</v>
      </c>
      <c r="B459" s="452">
        <v>50</v>
      </c>
      <c r="C459" s="446">
        <v>0</v>
      </c>
      <c r="D459" s="453">
        <v>18</v>
      </c>
      <c r="E459" s="440"/>
      <c r="F459" s="448"/>
      <c r="G459" s="442"/>
      <c r="H459" s="443"/>
      <c r="I459" s="454"/>
    </row>
    <row r="460" spans="1:9" s="406" customFormat="1" ht="19.5" customHeight="1">
      <c r="A460" s="444" t="s">
        <v>516</v>
      </c>
      <c r="B460" s="516">
        <v>71</v>
      </c>
      <c r="C460" s="446"/>
      <c r="D460" s="453">
        <v>370</v>
      </c>
      <c r="E460" s="440"/>
      <c r="F460" s="448"/>
      <c r="G460" s="442"/>
      <c r="H460" s="443"/>
      <c r="I460" s="454"/>
    </row>
    <row r="461" spans="1:9" ht="19.5" customHeight="1">
      <c r="A461" s="436" t="s">
        <v>517</v>
      </c>
      <c r="B461" s="437">
        <v>6007</v>
      </c>
      <c r="C461" s="438">
        <v>3149</v>
      </c>
      <c r="D461" s="439">
        <f>SUM(D462)</f>
        <v>5682</v>
      </c>
      <c r="E461" s="440"/>
      <c r="F461" s="441">
        <f>SUM(F462)</f>
        <v>3429</v>
      </c>
      <c r="G461" s="442"/>
      <c r="H461" s="443"/>
      <c r="I461" s="454"/>
    </row>
    <row r="462" spans="1:9" ht="19.5" customHeight="1">
      <c r="A462" s="444" t="s">
        <v>518</v>
      </c>
      <c r="B462" s="490">
        <v>6007</v>
      </c>
      <c r="C462" s="491">
        <v>3149</v>
      </c>
      <c r="D462" s="492">
        <v>5682</v>
      </c>
      <c r="E462" s="493"/>
      <c r="F462" s="494">
        <v>3429</v>
      </c>
      <c r="G462" s="495"/>
      <c r="H462" s="443"/>
      <c r="I462" s="454"/>
    </row>
    <row r="463" spans="1:9" ht="19.5" customHeight="1">
      <c r="A463" s="428" t="s">
        <v>130</v>
      </c>
      <c r="B463" s="466">
        <v>39452</v>
      </c>
      <c r="C463" s="467">
        <v>29095</v>
      </c>
      <c r="D463" s="468">
        <f>D464+D471+D474</f>
        <v>29724</v>
      </c>
      <c r="E463" s="469">
        <f>(D463/B463-1)*100</f>
        <v>-24.657812024738924</v>
      </c>
      <c r="F463" s="470">
        <f>SUM(F464,F471)</f>
        <v>18943</v>
      </c>
      <c r="G463" s="517">
        <f>(F463/C463-1)*100</f>
        <v>-34.892593229077164</v>
      </c>
      <c r="H463" s="496" t="s">
        <v>519</v>
      </c>
      <c r="I463" s="454"/>
    </row>
    <row r="464" spans="1:9" ht="19.5" customHeight="1">
      <c r="A464" s="436" t="s">
        <v>520</v>
      </c>
      <c r="B464" s="437">
        <v>33139</v>
      </c>
      <c r="C464" s="438">
        <v>29095</v>
      </c>
      <c r="D464" s="439">
        <f>SUM(D465:D470)</f>
        <v>25003</v>
      </c>
      <c r="E464" s="440"/>
      <c r="F464" s="441">
        <f>SUM(F465:F470)</f>
        <v>18943</v>
      </c>
      <c r="G464" s="442"/>
      <c r="H464" s="443"/>
      <c r="I464" s="454"/>
    </row>
    <row r="465" spans="1:9" s="406" customFormat="1" ht="18" customHeight="1">
      <c r="A465" s="444" t="s">
        <v>159</v>
      </c>
      <c r="B465" s="452">
        <v>1817</v>
      </c>
      <c r="C465" s="446">
        <v>1817</v>
      </c>
      <c r="D465" s="453">
        <v>1874</v>
      </c>
      <c r="E465" s="440"/>
      <c r="F465" s="448">
        <v>1874</v>
      </c>
      <c r="G465" s="442"/>
      <c r="H465" s="443"/>
      <c r="I465" s="454"/>
    </row>
    <row r="466" spans="1:9" ht="18" customHeight="1">
      <c r="A466" s="444" t="s">
        <v>160</v>
      </c>
      <c r="B466" s="452">
        <v>1199</v>
      </c>
      <c r="C466" s="446">
        <v>1199</v>
      </c>
      <c r="D466" s="453">
        <v>1191</v>
      </c>
      <c r="E466" s="440"/>
      <c r="F466" s="448">
        <v>1191</v>
      </c>
      <c r="G466" s="442"/>
      <c r="H466" s="443"/>
      <c r="I466" s="454"/>
    </row>
    <row r="467" spans="1:9" ht="18" customHeight="1">
      <c r="A467" s="444" t="s">
        <v>521</v>
      </c>
      <c r="B467" s="452">
        <v>25452</v>
      </c>
      <c r="C467" s="446">
        <v>24910</v>
      </c>
      <c r="D467" s="453">
        <v>14989</v>
      </c>
      <c r="E467" s="440"/>
      <c r="F467" s="448">
        <v>14817</v>
      </c>
      <c r="G467" s="442"/>
      <c r="H467" s="443"/>
      <c r="I467" s="454"/>
    </row>
    <row r="468" spans="1:9" ht="18" customHeight="1">
      <c r="A468" s="444" t="s">
        <v>522</v>
      </c>
      <c r="B468" s="452">
        <v>1526</v>
      </c>
      <c r="C468" s="446">
        <v>194</v>
      </c>
      <c r="D468" s="453">
        <v>2844</v>
      </c>
      <c r="E468" s="440"/>
      <c r="F468" s="448">
        <v>5</v>
      </c>
      <c r="G468" s="442"/>
      <c r="H468" s="443"/>
      <c r="I468" s="454"/>
    </row>
    <row r="469" spans="1:9" s="406" customFormat="1" ht="18" customHeight="1">
      <c r="A469" s="444" t="s">
        <v>523</v>
      </c>
      <c r="B469" s="452">
        <v>22</v>
      </c>
      <c r="C469" s="446">
        <v>22</v>
      </c>
      <c r="D469" s="453"/>
      <c r="E469" s="440"/>
      <c r="F469" s="448"/>
      <c r="G469" s="442"/>
      <c r="H469" s="443"/>
      <c r="I469" s="454"/>
    </row>
    <row r="470" spans="1:9" ht="18" customHeight="1">
      <c r="A470" s="444" t="s">
        <v>524</v>
      </c>
      <c r="B470" s="452">
        <v>3123</v>
      </c>
      <c r="C470" s="446">
        <v>953</v>
      </c>
      <c r="D470" s="453">
        <v>4105</v>
      </c>
      <c r="E470" s="440"/>
      <c r="F470" s="448">
        <v>1056</v>
      </c>
      <c r="G470" s="442"/>
      <c r="H470" s="443"/>
      <c r="I470" s="454"/>
    </row>
    <row r="471" spans="1:9" s="405" customFormat="1" ht="19.5" customHeight="1">
      <c r="A471" s="436" t="s">
        <v>525</v>
      </c>
      <c r="B471" s="437">
        <v>5709</v>
      </c>
      <c r="C471" s="438"/>
      <c r="D471" s="439">
        <f>SUM(D472:D473)</f>
        <v>3970</v>
      </c>
      <c r="E471" s="440"/>
      <c r="F471" s="441"/>
      <c r="G471" s="442"/>
      <c r="H471" s="443"/>
      <c r="I471" s="454"/>
    </row>
    <row r="472" spans="1:9" s="406" customFormat="1" ht="19.5" customHeight="1">
      <c r="A472" s="497" t="s">
        <v>526</v>
      </c>
      <c r="B472" s="452">
        <v>5709</v>
      </c>
      <c r="C472" s="438"/>
      <c r="D472" s="453">
        <v>3965</v>
      </c>
      <c r="E472" s="440"/>
      <c r="F472" s="499"/>
      <c r="G472" s="442"/>
      <c r="H472" s="443"/>
      <c r="I472" s="454"/>
    </row>
    <row r="473" spans="1:9" ht="19.5" customHeight="1">
      <c r="A473" s="444" t="s">
        <v>527</v>
      </c>
      <c r="B473" s="452"/>
      <c r="C473" s="438"/>
      <c r="D473" s="453">
        <v>5</v>
      </c>
      <c r="E473" s="440"/>
      <c r="F473" s="441"/>
      <c r="G473" s="442"/>
      <c r="H473" s="443"/>
      <c r="I473" s="454"/>
    </row>
    <row r="474" spans="1:9" ht="19.5" customHeight="1">
      <c r="A474" s="436" t="s">
        <v>528</v>
      </c>
      <c r="B474" s="518">
        <v>604</v>
      </c>
      <c r="C474" s="519"/>
      <c r="D474" s="520">
        <f>D476+D475</f>
        <v>751</v>
      </c>
      <c r="E474" s="521"/>
      <c r="F474" s="522"/>
      <c r="G474" s="523"/>
      <c r="H474" s="524"/>
      <c r="I474" s="454"/>
    </row>
    <row r="475" spans="1:9" ht="19.5" customHeight="1">
      <c r="A475" s="444" t="s">
        <v>529</v>
      </c>
      <c r="B475" s="518"/>
      <c r="C475" s="519"/>
      <c r="D475" s="525">
        <v>449</v>
      </c>
      <c r="E475" s="521"/>
      <c r="F475" s="522"/>
      <c r="G475" s="523"/>
      <c r="H475" s="524"/>
      <c r="I475" s="454"/>
    </row>
    <row r="476" spans="1:9" ht="19.5" customHeight="1">
      <c r="A476" s="444" t="s">
        <v>530</v>
      </c>
      <c r="B476" s="526">
        <v>604</v>
      </c>
      <c r="C476" s="519"/>
      <c r="D476" s="525">
        <v>302</v>
      </c>
      <c r="E476" s="521"/>
      <c r="F476" s="527"/>
      <c r="G476" s="523"/>
      <c r="H476" s="473"/>
      <c r="I476" s="454"/>
    </row>
    <row r="477" spans="1:9" ht="19.5" customHeight="1">
      <c r="A477" s="428" t="s">
        <v>131</v>
      </c>
      <c r="B477" s="466">
        <v>107510</v>
      </c>
      <c r="C477" s="467">
        <v>103727</v>
      </c>
      <c r="D477" s="468">
        <f>SUM(D478,D481)</f>
        <v>48970</v>
      </c>
      <c r="E477" s="469">
        <f>(D477/B477-1)*100</f>
        <v>-54.45074876755651</v>
      </c>
      <c r="F477" s="470">
        <f>SUM(F478,F481)</f>
        <v>41001</v>
      </c>
      <c r="G477" s="471">
        <f>(F477/C477-1)*100</f>
        <v>-60.47220106626048</v>
      </c>
      <c r="H477" s="496" t="s">
        <v>531</v>
      </c>
      <c r="I477" s="454"/>
    </row>
    <row r="478" spans="1:9" ht="19.5" customHeight="1">
      <c r="A478" s="436" t="s">
        <v>532</v>
      </c>
      <c r="B478" s="437">
        <v>106630</v>
      </c>
      <c r="C478" s="438">
        <v>103727</v>
      </c>
      <c r="D478" s="439">
        <f>SUM(D479:D480)</f>
        <v>43551</v>
      </c>
      <c r="E478" s="440"/>
      <c r="F478" s="441">
        <f>SUM(F479:F480)</f>
        <v>41001</v>
      </c>
      <c r="G478" s="442"/>
      <c r="H478" s="443"/>
      <c r="I478" s="454"/>
    </row>
    <row r="479" spans="1:9" ht="19.5" customHeight="1">
      <c r="A479" s="444" t="s">
        <v>533</v>
      </c>
      <c r="B479" s="452">
        <v>104562</v>
      </c>
      <c r="C479" s="446">
        <v>103710</v>
      </c>
      <c r="D479" s="453">
        <v>42377</v>
      </c>
      <c r="E479" s="440"/>
      <c r="F479" s="448">
        <v>41000</v>
      </c>
      <c r="G479" s="442"/>
      <c r="H479" s="443"/>
      <c r="I479" s="454"/>
    </row>
    <row r="480" spans="1:9" ht="19.5" customHeight="1">
      <c r="A480" s="444" t="s">
        <v>534</v>
      </c>
      <c r="B480" s="452">
        <v>2068</v>
      </c>
      <c r="C480" s="446">
        <v>17</v>
      </c>
      <c r="D480" s="453">
        <v>1174</v>
      </c>
      <c r="E480" s="440"/>
      <c r="F480" s="448">
        <v>1</v>
      </c>
      <c r="G480" s="442"/>
      <c r="H480" s="443"/>
      <c r="I480" s="454"/>
    </row>
    <row r="481" spans="1:9" s="406" customFormat="1" ht="19.5" customHeight="1">
      <c r="A481" s="436" t="s">
        <v>535</v>
      </c>
      <c r="B481" s="437">
        <v>880</v>
      </c>
      <c r="C481" s="438"/>
      <c r="D481" s="439">
        <f>SUM(D482:D483)</f>
        <v>5419</v>
      </c>
      <c r="E481" s="440"/>
      <c r="F481" s="441"/>
      <c r="G481" s="442"/>
      <c r="H481" s="443"/>
      <c r="I481" s="454"/>
    </row>
    <row r="482" spans="1:9" ht="19.5" customHeight="1">
      <c r="A482" s="444" t="s">
        <v>536</v>
      </c>
      <c r="B482" s="452">
        <v>448</v>
      </c>
      <c r="C482" s="438"/>
      <c r="D482" s="453">
        <v>3573</v>
      </c>
      <c r="E482" s="440"/>
      <c r="F482" s="499"/>
      <c r="G482" s="442"/>
      <c r="H482" s="443"/>
      <c r="I482" s="454"/>
    </row>
    <row r="483" spans="1:9" ht="19.5" customHeight="1">
      <c r="A483" s="444" t="s">
        <v>537</v>
      </c>
      <c r="B483" s="490">
        <v>432</v>
      </c>
      <c r="C483" s="491"/>
      <c r="D483" s="492">
        <v>1846</v>
      </c>
      <c r="E483" s="493"/>
      <c r="F483" s="494"/>
      <c r="G483" s="495"/>
      <c r="H483" s="443"/>
      <c r="I483" s="454"/>
    </row>
    <row r="484" spans="1:9" ht="39.75" customHeight="1">
      <c r="A484" s="428" t="s">
        <v>132</v>
      </c>
      <c r="B484" s="466">
        <v>5597</v>
      </c>
      <c r="C484" s="467">
        <v>2464</v>
      </c>
      <c r="D484" s="468">
        <f>SUM(D485,D488,D492)</f>
        <v>7819</v>
      </c>
      <c r="E484" s="469">
        <f>(D484/B484-1)*100</f>
        <v>39.69983919957121</v>
      </c>
      <c r="F484" s="470">
        <f>SUM(F485,F488,F492)</f>
        <v>2314</v>
      </c>
      <c r="G484" s="517">
        <f>(F484/C484-1)*100</f>
        <v>-6.087662337662336</v>
      </c>
      <c r="H484" s="496"/>
      <c r="I484" s="454"/>
    </row>
    <row r="485" spans="1:9" s="406" customFormat="1" ht="19.5" customHeight="1">
      <c r="A485" s="436" t="s">
        <v>538</v>
      </c>
      <c r="B485" s="437">
        <v>1033</v>
      </c>
      <c r="C485" s="438">
        <v>483</v>
      </c>
      <c r="D485" s="439">
        <f>D487+D486</f>
        <v>1798</v>
      </c>
      <c r="E485" s="440"/>
      <c r="F485" s="441">
        <f>F487+F486</f>
        <v>562</v>
      </c>
      <c r="G485" s="442"/>
      <c r="H485" s="443"/>
      <c r="I485" s="454"/>
    </row>
    <row r="486" spans="1:9" s="406" customFormat="1" ht="19.5" customHeight="1">
      <c r="A486" s="444" t="s">
        <v>164</v>
      </c>
      <c r="B486" s="437">
        <v>153</v>
      </c>
      <c r="C486" s="438">
        <v>153</v>
      </c>
      <c r="D486" s="453">
        <v>232</v>
      </c>
      <c r="E486" s="440"/>
      <c r="F486" s="448">
        <v>232</v>
      </c>
      <c r="G486" s="442"/>
      <c r="H486" s="443"/>
      <c r="I486" s="454"/>
    </row>
    <row r="487" spans="1:9" s="406" customFormat="1" ht="19.5" customHeight="1">
      <c r="A487" s="444" t="s">
        <v>539</v>
      </c>
      <c r="B487" s="452">
        <v>880</v>
      </c>
      <c r="C487" s="446">
        <v>330</v>
      </c>
      <c r="D487" s="453">
        <v>1566</v>
      </c>
      <c r="E487" s="440"/>
      <c r="F487" s="448">
        <v>330</v>
      </c>
      <c r="G487" s="442"/>
      <c r="H487" s="443"/>
      <c r="I487" s="454"/>
    </row>
    <row r="488" spans="1:9" s="405" customFormat="1" ht="19.5" customHeight="1">
      <c r="A488" s="436" t="s">
        <v>540</v>
      </c>
      <c r="B488" s="437">
        <v>3830</v>
      </c>
      <c r="C488" s="438">
        <v>1981</v>
      </c>
      <c r="D488" s="439">
        <f>SUM(D489:D491)</f>
        <v>5851</v>
      </c>
      <c r="E488" s="440"/>
      <c r="F488" s="441">
        <f>SUM(F489:F491)</f>
        <v>1752</v>
      </c>
      <c r="G488" s="442"/>
      <c r="H488" s="443"/>
      <c r="I488" s="454"/>
    </row>
    <row r="489" spans="1:9" s="406" customFormat="1" ht="19.5" customHeight="1">
      <c r="A489" s="444" t="s">
        <v>159</v>
      </c>
      <c r="B489" s="452">
        <v>377</v>
      </c>
      <c r="C489" s="446">
        <v>377</v>
      </c>
      <c r="D489" s="453">
        <v>316</v>
      </c>
      <c r="E489" s="440"/>
      <c r="F489" s="448">
        <v>316</v>
      </c>
      <c r="G489" s="442"/>
      <c r="H489" s="443"/>
      <c r="I489" s="454"/>
    </row>
    <row r="490" spans="1:9" ht="19.5" customHeight="1">
      <c r="A490" s="444" t="s">
        <v>160</v>
      </c>
      <c r="B490" s="452">
        <v>954</v>
      </c>
      <c r="C490" s="446">
        <v>954</v>
      </c>
      <c r="D490" s="453">
        <v>1036</v>
      </c>
      <c r="E490" s="440"/>
      <c r="F490" s="448">
        <v>1036</v>
      </c>
      <c r="G490" s="442"/>
      <c r="H490" s="443"/>
      <c r="I490" s="454"/>
    </row>
    <row r="491" spans="1:9" s="406" customFormat="1" ht="48" customHeight="1">
      <c r="A491" s="444" t="s">
        <v>541</v>
      </c>
      <c r="B491" s="452">
        <v>2499</v>
      </c>
      <c r="C491" s="446">
        <v>650</v>
      </c>
      <c r="D491" s="453">
        <v>4499</v>
      </c>
      <c r="E491" s="440"/>
      <c r="F491" s="448">
        <v>400</v>
      </c>
      <c r="G491" s="442"/>
      <c r="H491" s="443"/>
      <c r="I491" s="454"/>
    </row>
    <row r="492" spans="1:9" ht="19.5" customHeight="1">
      <c r="A492" s="436" t="s">
        <v>542</v>
      </c>
      <c r="B492" s="437">
        <v>734</v>
      </c>
      <c r="C492" s="438"/>
      <c r="D492" s="439">
        <f>SUM(D493:D494)</f>
        <v>170</v>
      </c>
      <c r="E492" s="440"/>
      <c r="F492" s="441"/>
      <c r="G492" s="442"/>
      <c r="H492" s="443"/>
      <c r="I492" s="454"/>
    </row>
    <row r="493" spans="1:9" ht="19.5" customHeight="1">
      <c r="A493" s="498" t="s">
        <v>543</v>
      </c>
      <c r="B493" s="452"/>
      <c r="C493" s="446"/>
      <c r="D493" s="453">
        <v>120</v>
      </c>
      <c r="E493" s="440"/>
      <c r="F493" s="448">
        <v>120</v>
      </c>
      <c r="G493" s="442"/>
      <c r="H493" s="443"/>
      <c r="I493" s="454"/>
    </row>
    <row r="494" spans="1:9" s="406" customFormat="1" ht="19.5" customHeight="1">
      <c r="A494" s="528" t="s">
        <v>544</v>
      </c>
      <c r="B494" s="459">
        <v>734</v>
      </c>
      <c r="C494" s="460"/>
      <c r="D494" s="461">
        <v>50</v>
      </c>
      <c r="E494" s="462"/>
      <c r="F494" s="463"/>
      <c r="G494" s="464"/>
      <c r="H494" s="512"/>
      <c r="I494" s="454"/>
    </row>
    <row r="495" spans="1:9" s="406" customFormat="1" ht="19.5" customHeight="1">
      <c r="A495" s="428" t="s">
        <v>133</v>
      </c>
      <c r="B495" s="466">
        <v>1236</v>
      </c>
      <c r="C495" s="467">
        <v>88</v>
      </c>
      <c r="D495" s="468">
        <f>D498+D496</f>
        <v>380</v>
      </c>
      <c r="E495" s="469">
        <f>(D495/B495-1)*100</f>
        <v>-69.25566343042071</v>
      </c>
      <c r="F495" s="470">
        <f>F496+F498</f>
        <v>149</v>
      </c>
      <c r="G495" s="471"/>
      <c r="H495" s="472"/>
      <c r="I495" s="454"/>
    </row>
    <row r="496" spans="1:9" ht="19.5" customHeight="1">
      <c r="A496" s="465" t="s">
        <v>545</v>
      </c>
      <c r="B496" s="429">
        <v>333</v>
      </c>
      <c r="C496" s="430"/>
      <c r="D496" s="431">
        <f>D497</f>
        <v>0</v>
      </c>
      <c r="E496" s="432"/>
      <c r="F496" s="433"/>
      <c r="G496" s="434"/>
      <c r="H496" s="473"/>
      <c r="I496" s="454"/>
    </row>
    <row r="497" spans="1:9" s="405" customFormat="1" ht="19.5" customHeight="1">
      <c r="A497" s="444" t="s">
        <v>546</v>
      </c>
      <c r="B497" s="526">
        <v>333</v>
      </c>
      <c r="C497" s="430"/>
      <c r="D497" s="529"/>
      <c r="E497" s="432"/>
      <c r="F497" s="474"/>
      <c r="G497" s="434"/>
      <c r="H497" s="473"/>
      <c r="I497" s="454"/>
    </row>
    <row r="498" spans="1:9" s="406" customFormat="1" ht="19.5" customHeight="1">
      <c r="A498" s="436" t="s">
        <v>547</v>
      </c>
      <c r="B498" s="437">
        <v>903</v>
      </c>
      <c r="C498" s="438">
        <v>88</v>
      </c>
      <c r="D498" s="439">
        <f>SUM(D499:D499)</f>
        <v>380</v>
      </c>
      <c r="E498" s="440"/>
      <c r="F498" s="441">
        <f>F499</f>
        <v>149</v>
      </c>
      <c r="G498" s="442"/>
      <c r="H498" s="443"/>
      <c r="I498" s="454"/>
    </row>
    <row r="499" spans="1:9" ht="19.5" customHeight="1">
      <c r="A499" s="475" t="s">
        <v>548</v>
      </c>
      <c r="B499" s="459">
        <v>903</v>
      </c>
      <c r="C499" s="460">
        <v>88</v>
      </c>
      <c r="D499" s="461">
        <v>380</v>
      </c>
      <c r="E499" s="530"/>
      <c r="F499" s="463">
        <v>149</v>
      </c>
      <c r="G499" s="464"/>
      <c r="H499" s="512"/>
      <c r="I499" s="454"/>
    </row>
    <row r="500" spans="1:9" s="406" customFormat="1" ht="19.5" customHeight="1">
      <c r="A500" s="428" t="s">
        <v>134</v>
      </c>
      <c r="B500" s="466">
        <v>7376</v>
      </c>
      <c r="C500" s="467">
        <v>7058</v>
      </c>
      <c r="D500" s="468">
        <f>D501+D512</f>
        <v>7610</v>
      </c>
      <c r="E500" s="469">
        <f>(D500/B500-1)*100</f>
        <v>3.1724511930585786</v>
      </c>
      <c r="F500" s="531">
        <f>F501+F512</f>
        <v>7293</v>
      </c>
      <c r="G500" s="517">
        <f>(F500/C500-1)*100</f>
        <v>3.329555114763383</v>
      </c>
      <c r="H500" s="496"/>
      <c r="I500" s="454"/>
    </row>
    <row r="501" spans="1:9" ht="19.5" customHeight="1">
      <c r="A501" s="436" t="s">
        <v>549</v>
      </c>
      <c r="B501" s="437">
        <v>7277</v>
      </c>
      <c r="C501" s="438">
        <v>6959</v>
      </c>
      <c r="D501" s="439">
        <f>SUM(D502:D511)</f>
        <v>7375</v>
      </c>
      <c r="E501" s="440"/>
      <c r="F501" s="441">
        <f>SUM(F502:F511)</f>
        <v>7058</v>
      </c>
      <c r="G501" s="442"/>
      <c r="H501" s="443"/>
      <c r="I501" s="454"/>
    </row>
    <row r="502" spans="1:9" ht="19.5" customHeight="1">
      <c r="A502" s="444" t="s">
        <v>159</v>
      </c>
      <c r="B502" s="452">
        <v>2052</v>
      </c>
      <c r="C502" s="446">
        <v>2052</v>
      </c>
      <c r="D502" s="453">
        <v>2276</v>
      </c>
      <c r="E502" s="440"/>
      <c r="F502" s="448">
        <v>2276</v>
      </c>
      <c r="G502" s="442"/>
      <c r="H502" s="443"/>
      <c r="I502" s="454"/>
    </row>
    <row r="503" spans="1:9" ht="19.5" customHeight="1">
      <c r="A503" s="444" t="s">
        <v>160</v>
      </c>
      <c r="B503" s="452">
        <v>366</v>
      </c>
      <c r="C503" s="446">
        <v>366</v>
      </c>
      <c r="D503" s="453">
        <v>143</v>
      </c>
      <c r="E503" s="440"/>
      <c r="F503" s="448">
        <v>143</v>
      </c>
      <c r="G503" s="442"/>
      <c r="H503" s="443"/>
      <c r="I503" s="454"/>
    </row>
    <row r="504" spans="1:9" ht="19.5" customHeight="1">
      <c r="A504" s="444" t="s">
        <v>550</v>
      </c>
      <c r="B504" s="452">
        <v>754</v>
      </c>
      <c r="C504" s="446">
        <v>754</v>
      </c>
      <c r="D504" s="453">
        <v>724</v>
      </c>
      <c r="E504" s="440"/>
      <c r="F504" s="448">
        <v>714</v>
      </c>
      <c r="G504" s="442"/>
      <c r="H504" s="443"/>
      <c r="I504" s="454"/>
    </row>
    <row r="505" spans="1:9" ht="19.5" customHeight="1">
      <c r="A505" s="444" t="s">
        <v>551</v>
      </c>
      <c r="B505" s="452">
        <v>670</v>
      </c>
      <c r="C505" s="446">
        <v>368</v>
      </c>
      <c r="D505" s="453">
        <v>502</v>
      </c>
      <c r="E505" s="440"/>
      <c r="F505" s="448">
        <v>200</v>
      </c>
      <c r="G505" s="442"/>
      <c r="H505" s="443"/>
      <c r="I505" s="454"/>
    </row>
    <row r="506" spans="1:9" ht="19.5" customHeight="1">
      <c r="A506" s="444" t="s">
        <v>552</v>
      </c>
      <c r="B506" s="452">
        <v>32</v>
      </c>
      <c r="C506" s="446">
        <v>32</v>
      </c>
      <c r="D506" s="453"/>
      <c r="E506" s="440"/>
      <c r="F506" s="448"/>
      <c r="G506" s="442"/>
      <c r="H506" s="443"/>
      <c r="I506" s="454"/>
    </row>
    <row r="507" spans="1:9" s="405" customFormat="1" ht="19.5" customHeight="1">
      <c r="A507" s="444" t="s">
        <v>553</v>
      </c>
      <c r="B507" s="452">
        <v>2004</v>
      </c>
      <c r="C507" s="446">
        <v>2004</v>
      </c>
      <c r="D507" s="453">
        <v>1345</v>
      </c>
      <c r="E507" s="440"/>
      <c r="F507" s="448">
        <v>1345</v>
      </c>
      <c r="G507" s="442"/>
      <c r="H507" s="443"/>
      <c r="I507" s="454"/>
    </row>
    <row r="508" spans="1:9" s="406" customFormat="1" ht="19.5" customHeight="1">
      <c r="A508" s="444" t="s">
        <v>554</v>
      </c>
      <c r="B508" s="452">
        <v>244</v>
      </c>
      <c r="C508" s="446">
        <v>228</v>
      </c>
      <c r="D508" s="453">
        <v>39</v>
      </c>
      <c r="E508" s="440"/>
      <c r="F508" s="448">
        <v>34</v>
      </c>
      <c r="G508" s="442"/>
      <c r="H508" s="443"/>
      <c r="I508" s="454"/>
    </row>
    <row r="509" spans="1:9" ht="19.5" customHeight="1">
      <c r="A509" s="444" t="s">
        <v>555</v>
      </c>
      <c r="B509" s="452">
        <v>5</v>
      </c>
      <c r="C509" s="446">
        <v>5</v>
      </c>
      <c r="D509" s="453">
        <v>176</v>
      </c>
      <c r="E509" s="440"/>
      <c r="F509" s="448">
        <v>176</v>
      </c>
      <c r="G509" s="442"/>
      <c r="H509" s="443"/>
      <c r="I509" s="454"/>
    </row>
    <row r="510" spans="1:9" ht="19.5" customHeight="1">
      <c r="A510" s="444" t="s">
        <v>556</v>
      </c>
      <c r="B510" s="452">
        <v>132</v>
      </c>
      <c r="C510" s="446">
        <v>132</v>
      </c>
      <c r="D510" s="453">
        <v>132</v>
      </c>
      <c r="E510" s="440"/>
      <c r="F510" s="448">
        <v>132</v>
      </c>
      <c r="G510" s="442"/>
      <c r="H510" s="443"/>
      <c r="I510" s="454"/>
    </row>
    <row r="511" spans="1:9" s="407" customFormat="1" ht="19.5" customHeight="1">
      <c r="A511" s="444" t="s">
        <v>557</v>
      </c>
      <c r="B511" s="452">
        <v>1018</v>
      </c>
      <c r="C511" s="446">
        <v>1018</v>
      </c>
      <c r="D511" s="453">
        <v>2038</v>
      </c>
      <c r="E511" s="440"/>
      <c r="F511" s="448">
        <v>2038</v>
      </c>
      <c r="G511" s="442"/>
      <c r="H511" s="443"/>
      <c r="I511" s="532"/>
    </row>
    <row r="512" spans="1:9" ht="19.5" customHeight="1">
      <c r="A512" s="436" t="s">
        <v>558</v>
      </c>
      <c r="B512" s="437">
        <v>99</v>
      </c>
      <c r="C512" s="438">
        <v>99</v>
      </c>
      <c r="D512" s="439">
        <f>SUM(D513:D517)</f>
        <v>235</v>
      </c>
      <c r="E512" s="440"/>
      <c r="F512" s="441">
        <f>SUM(F513:F517)</f>
        <v>235</v>
      </c>
      <c r="G512" s="442"/>
      <c r="H512" s="443"/>
      <c r="I512" s="454"/>
    </row>
    <row r="513" spans="1:9" s="405" customFormat="1" ht="19.5" customHeight="1">
      <c r="A513" s="444" t="s">
        <v>159</v>
      </c>
      <c r="B513" s="437">
        <v>16</v>
      </c>
      <c r="C513" s="438">
        <v>16</v>
      </c>
      <c r="D513" s="453">
        <v>26</v>
      </c>
      <c r="E513" s="440"/>
      <c r="F513" s="448">
        <v>26</v>
      </c>
      <c r="G513" s="442"/>
      <c r="H513" s="443"/>
      <c r="I513" s="454"/>
    </row>
    <row r="514" spans="1:9" s="406" customFormat="1" ht="19.5" customHeight="1">
      <c r="A514" s="444" t="s">
        <v>559</v>
      </c>
      <c r="B514" s="452">
        <v>34</v>
      </c>
      <c r="C514" s="446">
        <v>34</v>
      </c>
      <c r="D514" s="453">
        <v>32</v>
      </c>
      <c r="E514" s="440"/>
      <c r="F514" s="448">
        <v>32</v>
      </c>
      <c r="G514" s="442"/>
      <c r="H514" s="443"/>
      <c r="I514" s="454"/>
    </row>
    <row r="515" spans="1:9" ht="19.5" customHeight="1">
      <c r="A515" s="444" t="s">
        <v>560</v>
      </c>
      <c r="B515" s="452"/>
      <c r="C515" s="446"/>
      <c r="D515" s="453">
        <v>113</v>
      </c>
      <c r="E515" s="440"/>
      <c r="F515" s="448">
        <v>113</v>
      </c>
      <c r="G515" s="442"/>
      <c r="H515" s="443"/>
      <c r="I515" s="454"/>
    </row>
    <row r="516" spans="1:9" ht="19.5" customHeight="1">
      <c r="A516" s="444" t="s">
        <v>561</v>
      </c>
      <c r="B516" s="452">
        <v>9</v>
      </c>
      <c r="C516" s="446">
        <v>9</v>
      </c>
      <c r="D516" s="453">
        <v>9</v>
      </c>
      <c r="E516" s="440"/>
      <c r="F516" s="448">
        <v>9</v>
      </c>
      <c r="G516" s="442"/>
      <c r="H516" s="443"/>
      <c r="I516" s="454"/>
    </row>
    <row r="517" spans="1:9" ht="19.5" customHeight="1">
      <c r="A517" s="444" t="s">
        <v>562</v>
      </c>
      <c r="B517" s="459">
        <v>40</v>
      </c>
      <c r="C517" s="460">
        <v>40</v>
      </c>
      <c r="D517" s="461">
        <v>55</v>
      </c>
      <c r="E517" s="462"/>
      <c r="F517" s="463">
        <v>55</v>
      </c>
      <c r="G517" s="464"/>
      <c r="H517" s="443"/>
      <c r="I517" s="454"/>
    </row>
    <row r="518" spans="1:9" ht="19.5" customHeight="1">
      <c r="A518" s="428" t="s">
        <v>135</v>
      </c>
      <c r="B518" s="466">
        <v>5379</v>
      </c>
      <c r="C518" s="467">
        <v>153</v>
      </c>
      <c r="D518" s="468">
        <f>D519</f>
        <v>10761</v>
      </c>
      <c r="E518" s="469">
        <f>(D518/B518-1)*100</f>
        <v>100.05577244841048</v>
      </c>
      <c r="F518" s="470">
        <f>F519</f>
        <v>136</v>
      </c>
      <c r="G518" s="517">
        <f>(F518/C518-1)*100</f>
        <v>-11.111111111111116</v>
      </c>
      <c r="H518" s="496"/>
      <c r="I518" s="454"/>
    </row>
    <row r="519" spans="1:9" ht="19.5" customHeight="1">
      <c r="A519" s="436" t="s">
        <v>563</v>
      </c>
      <c r="B519" s="437">
        <v>5379</v>
      </c>
      <c r="C519" s="438">
        <v>153</v>
      </c>
      <c r="D519" s="439">
        <f>SUM(D520:D524)</f>
        <v>10761</v>
      </c>
      <c r="E519" s="440"/>
      <c r="F519" s="441">
        <f>SUM(F521:F524)</f>
        <v>136</v>
      </c>
      <c r="G519" s="442"/>
      <c r="H519" s="443"/>
      <c r="I519" s="454"/>
    </row>
    <row r="520" spans="1:9" ht="19.5" customHeight="1">
      <c r="A520" s="444" t="s">
        <v>564</v>
      </c>
      <c r="B520" s="452"/>
      <c r="C520" s="446"/>
      <c r="D520" s="453">
        <v>7760</v>
      </c>
      <c r="E520" s="440"/>
      <c r="F520" s="448"/>
      <c r="G520" s="442"/>
      <c r="H520" s="443"/>
      <c r="I520" s="454"/>
    </row>
    <row r="521" spans="1:9" ht="19.5" customHeight="1">
      <c r="A521" s="444" t="s">
        <v>565</v>
      </c>
      <c r="B521" s="452">
        <v>53</v>
      </c>
      <c r="C521" s="446">
        <v>53</v>
      </c>
      <c r="D521" s="453">
        <v>99</v>
      </c>
      <c r="E521" s="440"/>
      <c r="F521" s="448">
        <v>66</v>
      </c>
      <c r="G521" s="442"/>
      <c r="H521" s="443"/>
      <c r="I521" s="454"/>
    </row>
    <row r="522" spans="1:9" ht="19.5" customHeight="1">
      <c r="A522" s="444" t="s">
        <v>566</v>
      </c>
      <c r="B522" s="452">
        <v>2299</v>
      </c>
      <c r="C522" s="446">
        <v>100</v>
      </c>
      <c r="D522" s="453">
        <v>50</v>
      </c>
      <c r="E522" s="440"/>
      <c r="F522" s="448">
        <v>50</v>
      </c>
      <c r="G522" s="442"/>
      <c r="H522" s="443"/>
      <c r="I522" s="454"/>
    </row>
    <row r="523" spans="1:9" ht="19.5" customHeight="1">
      <c r="A523" s="444" t="s">
        <v>567</v>
      </c>
      <c r="B523" s="459">
        <v>75</v>
      </c>
      <c r="C523" s="460"/>
      <c r="D523" s="461"/>
      <c r="E523" s="462"/>
      <c r="F523" s="463"/>
      <c r="G523" s="464"/>
      <c r="H523" s="443"/>
      <c r="I523" s="454"/>
    </row>
    <row r="524" spans="1:9" ht="19.5" customHeight="1">
      <c r="A524" s="444" t="s">
        <v>568</v>
      </c>
      <c r="B524" s="459">
        <v>2952</v>
      </c>
      <c r="C524" s="460"/>
      <c r="D524" s="461">
        <v>2852</v>
      </c>
      <c r="E524" s="462"/>
      <c r="F524" s="463">
        <v>20</v>
      </c>
      <c r="G524" s="464"/>
      <c r="H524" s="443"/>
      <c r="I524" s="454"/>
    </row>
    <row r="525" spans="1:9" s="406" customFormat="1" ht="19.5" customHeight="1">
      <c r="A525" s="428" t="s">
        <v>136</v>
      </c>
      <c r="B525" s="466">
        <v>1179</v>
      </c>
      <c r="C525" s="467">
        <v>1010</v>
      </c>
      <c r="D525" s="468">
        <f>SUM(D526,D529,D531)</f>
        <v>2099</v>
      </c>
      <c r="E525" s="469">
        <f>(D525/B525-1)*100</f>
        <v>78.03223070398644</v>
      </c>
      <c r="F525" s="470">
        <f>SUM(F526,F529,F531)</f>
        <v>1512</v>
      </c>
      <c r="G525" s="471">
        <f>(F525/C525-1)*100</f>
        <v>49.7029702970297</v>
      </c>
      <c r="H525" s="496" t="s">
        <v>569</v>
      </c>
      <c r="I525" s="454"/>
    </row>
    <row r="526" spans="1:9" ht="19.5" customHeight="1">
      <c r="A526" s="436" t="s">
        <v>570</v>
      </c>
      <c r="B526" s="437">
        <v>1104</v>
      </c>
      <c r="C526" s="438">
        <v>1000</v>
      </c>
      <c r="D526" s="439">
        <f>SUM(D527:D528)</f>
        <v>2099</v>
      </c>
      <c r="E526" s="440"/>
      <c r="F526" s="441">
        <f>SUM(F527:F528)</f>
        <v>1512</v>
      </c>
      <c r="G526" s="442"/>
      <c r="H526" s="443"/>
      <c r="I526" s="454"/>
    </row>
    <row r="527" spans="1:9" ht="19.5" customHeight="1">
      <c r="A527" s="444" t="s">
        <v>571</v>
      </c>
      <c r="B527" s="452">
        <v>1000</v>
      </c>
      <c r="C527" s="446">
        <v>1000</v>
      </c>
      <c r="D527" s="453">
        <v>1500</v>
      </c>
      <c r="E527" s="440"/>
      <c r="F527" s="448">
        <v>1500</v>
      </c>
      <c r="G527" s="442"/>
      <c r="H527" s="443"/>
      <c r="I527" s="454"/>
    </row>
    <row r="528" spans="1:9" ht="19.5" customHeight="1">
      <c r="A528" s="444" t="s">
        <v>572</v>
      </c>
      <c r="B528" s="452">
        <v>104</v>
      </c>
      <c r="C528" s="446">
        <v>0</v>
      </c>
      <c r="D528" s="453">
        <v>599</v>
      </c>
      <c r="E528" s="440"/>
      <c r="F528" s="448">
        <v>12</v>
      </c>
      <c r="G528" s="442"/>
      <c r="H528" s="443"/>
      <c r="I528" s="454"/>
    </row>
    <row r="529" spans="1:9" ht="19.5" customHeight="1">
      <c r="A529" s="436" t="s">
        <v>573</v>
      </c>
      <c r="B529" s="437">
        <v>65</v>
      </c>
      <c r="C529" s="438">
        <v>0</v>
      </c>
      <c r="D529" s="439">
        <f>SUM(D530:D530)</f>
        <v>0</v>
      </c>
      <c r="E529" s="440"/>
      <c r="F529" s="441">
        <f>SUM(F530:F530)</f>
        <v>0</v>
      </c>
      <c r="G529" s="442"/>
      <c r="H529" s="443"/>
      <c r="I529" s="454"/>
    </row>
    <row r="530" spans="1:9" s="405" customFormat="1" ht="19.5" customHeight="1">
      <c r="A530" s="444" t="s">
        <v>574</v>
      </c>
      <c r="B530" s="452">
        <v>65</v>
      </c>
      <c r="C530" s="446"/>
      <c r="D530" s="453"/>
      <c r="E530" s="440"/>
      <c r="F530" s="448"/>
      <c r="G530" s="442"/>
      <c r="H530" s="443"/>
      <c r="I530" s="454"/>
    </row>
    <row r="531" spans="1:9" s="406" customFormat="1" ht="19.5" customHeight="1">
      <c r="A531" s="436" t="s">
        <v>575</v>
      </c>
      <c r="B531" s="437">
        <v>10</v>
      </c>
      <c r="C531" s="438">
        <v>10</v>
      </c>
      <c r="D531" s="439">
        <f>D532</f>
        <v>0</v>
      </c>
      <c r="E531" s="440"/>
      <c r="F531" s="441">
        <f>F532</f>
        <v>0</v>
      </c>
      <c r="G531" s="442"/>
      <c r="H531" s="524"/>
      <c r="I531" s="454"/>
    </row>
    <row r="532" spans="1:9" ht="15">
      <c r="A532" s="533" t="s">
        <v>576</v>
      </c>
      <c r="B532" s="459">
        <v>10</v>
      </c>
      <c r="C532" s="460">
        <v>10</v>
      </c>
      <c r="D532" s="461"/>
      <c r="E532" s="462"/>
      <c r="F532" s="463"/>
      <c r="G532" s="464"/>
      <c r="H532" s="483"/>
      <c r="I532" s="454"/>
    </row>
    <row r="533" spans="1:9" ht="24">
      <c r="A533" s="428" t="s">
        <v>137</v>
      </c>
      <c r="B533" s="466">
        <v>4281</v>
      </c>
      <c r="C533" s="467">
        <v>4195</v>
      </c>
      <c r="D533" s="468">
        <f>SUM(D534,D543,D547,D549,D553,D545)</f>
        <v>3660</v>
      </c>
      <c r="E533" s="469">
        <f>(D533/B533-1)*100</f>
        <v>-14.505956552207433</v>
      </c>
      <c r="F533" s="470">
        <f>SUM(F534,F543,F547,F549,F553,F545)</f>
        <v>3413</v>
      </c>
      <c r="G533" s="471">
        <f>(F533/C533-1)*100</f>
        <v>-18.641239570917755</v>
      </c>
      <c r="H533" s="496" t="s">
        <v>577</v>
      </c>
      <c r="I533" s="454"/>
    </row>
    <row r="534" spans="1:9" ht="19.5" customHeight="1">
      <c r="A534" s="436" t="s">
        <v>578</v>
      </c>
      <c r="B534" s="437">
        <v>2239</v>
      </c>
      <c r="C534" s="438">
        <v>2219</v>
      </c>
      <c r="D534" s="439">
        <f>SUM(D535:D542)</f>
        <v>1206</v>
      </c>
      <c r="E534" s="441"/>
      <c r="F534" s="441">
        <f>SUM(F535:F542)</f>
        <v>1176</v>
      </c>
      <c r="G534" s="442"/>
      <c r="H534" s="473"/>
      <c r="I534" s="454"/>
    </row>
    <row r="535" spans="1:9" ht="19.5" customHeight="1">
      <c r="A535" s="444" t="s">
        <v>159</v>
      </c>
      <c r="B535" s="452">
        <v>599</v>
      </c>
      <c r="C535" s="446">
        <v>599</v>
      </c>
      <c r="D535" s="453">
        <v>698</v>
      </c>
      <c r="E535" s="440"/>
      <c r="F535" s="448">
        <v>698</v>
      </c>
      <c r="G535" s="442"/>
      <c r="H535" s="473"/>
      <c r="I535" s="454"/>
    </row>
    <row r="536" spans="1:9" ht="19.5" customHeight="1">
      <c r="A536" s="444" t="s">
        <v>160</v>
      </c>
      <c r="B536" s="452">
        <v>21</v>
      </c>
      <c r="C536" s="446">
        <v>21</v>
      </c>
      <c r="D536" s="453">
        <v>119</v>
      </c>
      <c r="E536" s="440"/>
      <c r="F536" s="448">
        <v>119</v>
      </c>
      <c r="G536" s="442"/>
      <c r="H536" s="473"/>
      <c r="I536" s="454"/>
    </row>
    <row r="537" spans="1:9" s="405" customFormat="1" ht="19.5" customHeight="1">
      <c r="A537" s="444" t="s">
        <v>579</v>
      </c>
      <c r="B537" s="452">
        <v>142</v>
      </c>
      <c r="C537" s="446">
        <v>142</v>
      </c>
      <c r="D537" s="453"/>
      <c r="E537" s="440"/>
      <c r="F537" s="448"/>
      <c r="G537" s="442"/>
      <c r="H537" s="473"/>
      <c r="I537" s="454"/>
    </row>
    <row r="538" spans="1:9" s="406" customFormat="1" ht="19.5" customHeight="1">
      <c r="A538" s="444" t="s">
        <v>580</v>
      </c>
      <c r="B538" s="452">
        <v>272</v>
      </c>
      <c r="C538" s="446">
        <v>252</v>
      </c>
      <c r="D538" s="453">
        <v>141</v>
      </c>
      <c r="E538" s="440"/>
      <c r="F538" s="448">
        <v>131</v>
      </c>
      <c r="G538" s="442"/>
      <c r="H538" s="473"/>
      <c r="I538" s="454"/>
    </row>
    <row r="539" spans="1:9" ht="19.5" customHeight="1">
      <c r="A539" s="444" t="s">
        <v>581</v>
      </c>
      <c r="B539" s="452">
        <v>139</v>
      </c>
      <c r="C539" s="446">
        <v>139</v>
      </c>
      <c r="D539" s="453">
        <v>69</v>
      </c>
      <c r="E539" s="440"/>
      <c r="F539" s="448">
        <v>69</v>
      </c>
      <c r="G539" s="442"/>
      <c r="H539" s="473"/>
      <c r="I539" s="454"/>
    </row>
    <row r="540" spans="1:9" s="406" customFormat="1" ht="19.5" customHeight="1">
      <c r="A540" s="444" t="s">
        <v>582</v>
      </c>
      <c r="B540" s="452">
        <v>104</v>
      </c>
      <c r="C540" s="446">
        <v>104</v>
      </c>
      <c r="D540" s="453"/>
      <c r="E540" s="440"/>
      <c r="F540" s="448"/>
      <c r="G540" s="442"/>
      <c r="H540" s="473"/>
      <c r="I540" s="454"/>
    </row>
    <row r="541" spans="1:9" ht="19.5" customHeight="1">
      <c r="A541" s="444" t="s">
        <v>164</v>
      </c>
      <c r="B541" s="452">
        <v>79</v>
      </c>
      <c r="C541" s="446">
        <v>79</v>
      </c>
      <c r="D541" s="453">
        <v>104</v>
      </c>
      <c r="E541" s="440"/>
      <c r="F541" s="448">
        <v>104</v>
      </c>
      <c r="G541" s="442"/>
      <c r="H541" s="473"/>
      <c r="I541" s="454"/>
    </row>
    <row r="542" spans="1:9" s="406" customFormat="1" ht="19.5" customHeight="1">
      <c r="A542" s="444" t="s">
        <v>583</v>
      </c>
      <c r="B542" s="452">
        <v>883</v>
      </c>
      <c r="C542" s="446">
        <v>883</v>
      </c>
      <c r="D542" s="453">
        <v>75</v>
      </c>
      <c r="E542" s="440"/>
      <c r="F542" s="448">
        <v>55</v>
      </c>
      <c r="G542" s="442"/>
      <c r="H542" s="473"/>
      <c r="I542" s="454"/>
    </row>
    <row r="543" spans="1:9" ht="19.5" customHeight="1">
      <c r="A543" s="436" t="s">
        <v>584</v>
      </c>
      <c r="B543" s="437">
        <v>1724</v>
      </c>
      <c r="C543" s="438">
        <v>1724</v>
      </c>
      <c r="D543" s="439">
        <f>D544</f>
        <v>2091</v>
      </c>
      <c r="E543" s="441"/>
      <c r="F543" s="441">
        <f>F544</f>
        <v>2091</v>
      </c>
      <c r="G543" s="442"/>
      <c r="H543" s="473"/>
      <c r="I543" s="454"/>
    </row>
    <row r="544" spans="1:9" ht="19.5" customHeight="1">
      <c r="A544" s="444" t="s">
        <v>585</v>
      </c>
      <c r="B544" s="452">
        <v>1724</v>
      </c>
      <c r="C544" s="446">
        <v>1724</v>
      </c>
      <c r="D544" s="453">
        <v>2091</v>
      </c>
      <c r="E544" s="440"/>
      <c r="F544" s="448">
        <v>2091</v>
      </c>
      <c r="G544" s="442"/>
      <c r="H544" s="473"/>
      <c r="I544" s="454"/>
    </row>
    <row r="545" spans="1:9" ht="19.5" customHeight="1">
      <c r="A545" s="436" t="s">
        <v>586</v>
      </c>
      <c r="B545" s="437">
        <v>180</v>
      </c>
      <c r="C545" s="438">
        <v>180</v>
      </c>
      <c r="D545" s="439">
        <f>D546</f>
        <v>0</v>
      </c>
      <c r="E545" s="440"/>
      <c r="F545" s="441">
        <f>F546</f>
        <v>0</v>
      </c>
      <c r="G545" s="442"/>
      <c r="H545" s="524"/>
      <c r="I545" s="454"/>
    </row>
    <row r="546" spans="1:9" ht="19.5" customHeight="1">
      <c r="A546" s="444" t="s">
        <v>587</v>
      </c>
      <c r="B546" s="452">
        <v>180</v>
      </c>
      <c r="C546" s="446">
        <v>180</v>
      </c>
      <c r="D546" s="453"/>
      <c r="E546" s="440"/>
      <c r="F546" s="448"/>
      <c r="G546" s="442"/>
      <c r="H546" s="473"/>
      <c r="I546" s="454"/>
    </row>
    <row r="547" spans="1:9" ht="19.5" customHeight="1">
      <c r="A547" s="436" t="s">
        <v>588</v>
      </c>
      <c r="B547" s="437">
        <v>44</v>
      </c>
      <c r="C547" s="438">
        <v>44</v>
      </c>
      <c r="D547" s="439">
        <f>SUM(D548:D548)</f>
        <v>15</v>
      </c>
      <c r="E547" s="441"/>
      <c r="F547" s="441">
        <f>SUM(F548:F548)</f>
        <v>15</v>
      </c>
      <c r="G547" s="442"/>
      <c r="H547" s="473"/>
      <c r="I547" s="454"/>
    </row>
    <row r="548" spans="1:9" ht="19.5" customHeight="1">
      <c r="A548" s="444" t="s">
        <v>589</v>
      </c>
      <c r="B548" s="452">
        <v>44</v>
      </c>
      <c r="C548" s="446">
        <v>44</v>
      </c>
      <c r="D548" s="453">
        <v>15</v>
      </c>
      <c r="E548" s="440"/>
      <c r="F548" s="448">
        <v>15</v>
      </c>
      <c r="G548" s="442"/>
      <c r="H548" s="473"/>
      <c r="I548" s="454"/>
    </row>
    <row r="549" spans="1:9" ht="19.5" customHeight="1">
      <c r="A549" s="436" t="s">
        <v>590</v>
      </c>
      <c r="B549" s="437">
        <v>85</v>
      </c>
      <c r="C549" s="438">
        <v>28</v>
      </c>
      <c r="D549" s="439">
        <f>SUM(D550:D552)</f>
        <v>348</v>
      </c>
      <c r="E549" s="441">
        <f>SUM(E550:E552)</f>
        <v>0</v>
      </c>
      <c r="F549" s="441">
        <f>SUM(F550:F552)</f>
        <v>131</v>
      </c>
      <c r="G549" s="442"/>
      <c r="H549" s="473"/>
      <c r="I549" s="454"/>
    </row>
    <row r="550" spans="1:9" ht="19.5" customHeight="1">
      <c r="A550" s="444" t="s">
        <v>591</v>
      </c>
      <c r="B550" s="452"/>
      <c r="C550" s="446"/>
      <c r="D550" s="453">
        <v>160</v>
      </c>
      <c r="E550" s="440"/>
      <c r="F550" s="448"/>
      <c r="G550" s="442"/>
      <c r="H550" s="473"/>
      <c r="I550" s="454"/>
    </row>
    <row r="551" spans="1:9" ht="19.5" customHeight="1">
      <c r="A551" s="444" t="s">
        <v>592</v>
      </c>
      <c r="B551" s="452"/>
      <c r="C551" s="446"/>
      <c r="D551" s="453">
        <v>103</v>
      </c>
      <c r="E551" s="440"/>
      <c r="F551" s="448">
        <v>103</v>
      </c>
      <c r="G551" s="442"/>
      <c r="H551" s="473"/>
      <c r="I551" s="454"/>
    </row>
    <row r="552" spans="1:9" ht="19.5" customHeight="1">
      <c r="A552" s="444" t="s">
        <v>593</v>
      </c>
      <c r="B552" s="452">
        <v>85</v>
      </c>
      <c r="C552" s="446">
        <v>28</v>
      </c>
      <c r="D552" s="453">
        <v>85</v>
      </c>
      <c r="E552" s="440"/>
      <c r="F552" s="448">
        <v>28</v>
      </c>
      <c r="G552" s="442"/>
      <c r="H552" s="473"/>
      <c r="I552" s="454"/>
    </row>
    <row r="553" spans="1:9" ht="19.5" customHeight="1">
      <c r="A553" s="436" t="s">
        <v>594</v>
      </c>
      <c r="B553" s="437">
        <v>9</v>
      </c>
      <c r="C553" s="438">
        <v>0</v>
      </c>
      <c r="D553" s="439">
        <f>SUM(D554:D554)</f>
        <v>0</v>
      </c>
      <c r="E553" s="441">
        <f>E554</f>
        <v>0</v>
      </c>
      <c r="F553" s="441">
        <f>F554</f>
        <v>0</v>
      </c>
      <c r="G553" s="442"/>
      <c r="H553" s="473"/>
      <c r="I553" s="454"/>
    </row>
    <row r="554" spans="1:9" ht="19.5" customHeight="1">
      <c r="A554" s="475" t="s">
        <v>595</v>
      </c>
      <c r="B554" s="459">
        <v>9</v>
      </c>
      <c r="C554" s="460"/>
      <c r="D554" s="461"/>
      <c r="E554" s="462"/>
      <c r="F554" s="463"/>
      <c r="G554" s="464"/>
      <c r="H554" s="483"/>
      <c r="I554" s="454"/>
    </row>
    <row r="555" spans="1:9" ht="24">
      <c r="A555" s="428" t="s">
        <v>596</v>
      </c>
      <c r="B555" s="466">
        <v>4772</v>
      </c>
      <c r="C555" s="467">
        <v>4520</v>
      </c>
      <c r="D555" s="468">
        <f>D556</f>
        <v>8181</v>
      </c>
      <c r="E555" s="469">
        <f>(D555/B555-1)*100</f>
        <v>71.43755238893546</v>
      </c>
      <c r="F555" s="470">
        <f>F556</f>
        <v>7829</v>
      </c>
      <c r="G555" s="471">
        <f>(F555-C555)/C555*100</f>
        <v>73.20796460176992</v>
      </c>
      <c r="H555" s="496" t="s">
        <v>597</v>
      </c>
      <c r="I555" s="454"/>
    </row>
    <row r="556" spans="1:9" ht="19.5" customHeight="1">
      <c r="A556" s="436" t="s">
        <v>598</v>
      </c>
      <c r="B556" s="437">
        <v>4772</v>
      </c>
      <c r="C556" s="438">
        <v>4520</v>
      </c>
      <c r="D556" s="439">
        <f>D557</f>
        <v>8181</v>
      </c>
      <c r="E556" s="440"/>
      <c r="F556" s="441">
        <f>F557</f>
        <v>7829</v>
      </c>
      <c r="G556" s="442"/>
      <c r="H556" s="443"/>
      <c r="I556" s="454"/>
    </row>
    <row r="557" spans="1:9" ht="19.5" customHeight="1">
      <c r="A557" s="534" t="s">
        <v>599</v>
      </c>
      <c r="B557" s="490">
        <v>4772</v>
      </c>
      <c r="C557" s="491">
        <v>4520</v>
      </c>
      <c r="D557" s="492">
        <v>8181</v>
      </c>
      <c r="E557" s="493"/>
      <c r="F557" s="494">
        <v>7829</v>
      </c>
      <c r="G557" s="495"/>
      <c r="H557" s="443"/>
      <c r="I557" s="454"/>
    </row>
    <row r="558" spans="1:9" ht="19.5" customHeight="1">
      <c r="A558" s="428" t="s">
        <v>139</v>
      </c>
      <c r="B558" s="466">
        <v>32208</v>
      </c>
      <c r="C558" s="467">
        <v>32208</v>
      </c>
      <c r="D558" s="468">
        <f>D559</f>
        <v>32193</v>
      </c>
      <c r="E558" s="469">
        <f>(D558-B558)/B558*100</f>
        <v>-0.046572280178837556</v>
      </c>
      <c r="F558" s="470">
        <f>F559</f>
        <v>30612</v>
      </c>
      <c r="G558" s="471">
        <f>(F558/C558-1)*100</f>
        <v>-4.9552906110283175</v>
      </c>
      <c r="H558" s="472"/>
      <c r="I558" s="454"/>
    </row>
    <row r="559" spans="1:9" ht="19.5" customHeight="1">
      <c r="A559" s="436" t="s">
        <v>600</v>
      </c>
      <c r="B559" s="437">
        <v>32208</v>
      </c>
      <c r="C559" s="438">
        <v>32208</v>
      </c>
      <c r="D559" s="439">
        <f>D560+D561</f>
        <v>32193</v>
      </c>
      <c r="E559" s="440"/>
      <c r="F559" s="441">
        <f>F560</f>
        <v>30612</v>
      </c>
      <c r="G559" s="263"/>
      <c r="H559" s="443"/>
      <c r="I559" s="454"/>
    </row>
    <row r="560" spans="1:9" ht="19.5" customHeight="1">
      <c r="A560" s="458" t="s">
        <v>601</v>
      </c>
      <c r="B560" s="490">
        <v>32208</v>
      </c>
      <c r="C560" s="491">
        <v>32208</v>
      </c>
      <c r="D560" s="492">
        <v>32181</v>
      </c>
      <c r="E560" s="535"/>
      <c r="F560" s="494">
        <v>30612</v>
      </c>
      <c r="G560" s="536"/>
      <c r="H560" s="443"/>
      <c r="I560" s="454"/>
    </row>
    <row r="561" spans="1:9" ht="19.5" customHeight="1">
      <c r="A561" s="533" t="s">
        <v>602</v>
      </c>
      <c r="B561" s="477"/>
      <c r="C561" s="478"/>
      <c r="D561" s="479">
        <v>12</v>
      </c>
      <c r="E561" s="537"/>
      <c r="F561" s="481"/>
      <c r="G561" s="538"/>
      <c r="H561" s="473"/>
      <c r="I561" s="454"/>
    </row>
    <row r="562" spans="1:9" ht="19.5" customHeight="1">
      <c r="A562" s="428" t="s">
        <v>140</v>
      </c>
      <c r="B562" s="466">
        <v>106</v>
      </c>
      <c r="C562" s="467">
        <v>106</v>
      </c>
      <c r="D562" s="468">
        <f>D563</f>
        <v>142</v>
      </c>
      <c r="E562" s="469">
        <f>(D562/B562-1)*100</f>
        <v>33.96226415094339</v>
      </c>
      <c r="F562" s="470">
        <f>F563</f>
        <v>142</v>
      </c>
      <c r="G562" s="517">
        <f>(F562/C562-1)*100</f>
        <v>33.96226415094339</v>
      </c>
      <c r="H562" s="472"/>
      <c r="I562" s="454"/>
    </row>
    <row r="563" spans="1:9" ht="24.75" customHeight="1">
      <c r="A563" s="539" t="s">
        <v>603</v>
      </c>
      <c r="B563" s="540">
        <v>106</v>
      </c>
      <c r="C563" s="541">
        <v>106</v>
      </c>
      <c r="D563" s="542">
        <v>142</v>
      </c>
      <c r="E563" s="493"/>
      <c r="F563" s="543">
        <v>142</v>
      </c>
      <c r="G563" s="495"/>
      <c r="H563" s="501"/>
      <c r="I563" s="454"/>
    </row>
    <row r="564" spans="1:9" ht="19.5" customHeight="1">
      <c r="A564" s="544" t="s">
        <v>604</v>
      </c>
      <c r="B564" s="545">
        <v>927770</v>
      </c>
      <c r="C564" s="546">
        <v>757444</v>
      </c>
      <c r="D564" s="547">
        <f>D7+D119+D128+D159+D185+D202+D235+D315+D360+D383+D397+D463+D477+D484+D495+D500+D518+D525+D533+D555+D558+D562</f>
        <v>970105</v>
      </c>
      <c r="E564" s="548">
        <f>(D564/B564-1)*100</f>
        <v>4.563092145682668</v>
      </c>
      <c r="F564" s="549">
        <f>F7+F119+F128+F159+F185+F202+F235+F315+F360+F383+F397+F463+F477+F484+F500+F518+F525+F555+F558+F562+F533+F495</f>
        <v>782815</v>
      </c>
      <c r="G564" s="550">
        <f>(F564/C564-1)*100</f>
        <v>3.3495545545281225</v>
      </c>
      <c r="H564" s="551"/>
      <c r="I564" s="454"/>
    </row>
    <row r="565" spans="1:9" s="405" customFormat="1" ht="18" customHeight="1">
      <c r="A565" s="408"/>
      <c r="B565" s="409"/>
      <c r="C565" s="409"/>
      <c r="D565" s="409"/>
      <c r="E565" s="410"/>
      <c r="F565" s="409"/>
      <c r="G565" s="408"/>
      <c r="H565" s="302"/>
      <c r="I565" s="454"/>
    </row>
    <row r="566" spans="1:9" s="406" customFormat="1" ht="18" customHeight="1">
      <c r="A566" s="408"/>
      <c r="B566" s="409"/>
      <c r="C566" s="409"/>
      <c r="D566" s="409"/>
      <c r="E566" s="410"/>
      <c r="F566" s="409"/>
      <c r="G566" s="408"/>
      <c r="H566" s="302"/>
      <c r="I566" s="454"/>
    </row>
    <row r="567" ht="18" customHeight="1">
      <c r="I567" s="454"/>
    </row>
    <row r="568" spans="1:9" s="405" customFormat="1" ht="18" customHeight="1">
      <c r="A568" s="408"/>
      <c r="B568" s="409"/>
      <c r="C568" s="409"/>
      <c r="D568" s="409"/>
      <c r="E568" s="410"/>
      <c r="F568" s="409"/>
      <c r="G568" s="408"/>
      <c r="H568" s="302"/>
      <c r="I568" s="454"/>
    </row>
    <row r="569" spans="1:9" s="406" customFormat="1" ht="18" customHeight="1">
      <c r="A569" s="408"/>
      <c r="B569" s="409"/>
      <c r="C569" s="409"/>
      <c r="D569" s="409"/>
      <c r="E569" s="410"/>
      <c r="F569" s="409"/>
      <c r="G569" s="408"/>
      <c r="H569" s="302"/>
      <c r="I569" s="454"/>
    </row>
    <row r="570" spans="1:9" s="405" customFormat="1" ht="18" customHeight="1">
      <c r="A570" s="408"/>
      <c r="B570" s="409"/>
      <c r="C570" s="409"/>
      <c r="D570" s="409"/>
      <c r="E570" s="410"/>
      <c r="F570" s="409"/>
      <c r="G570" s="408"/>
      <c r="H570" s="302"/>
      <c r="I570" s="454"/>
    </row>
  </sheetData>
  <sheetProtection/>
  <autoFilter ref="A6:I564"/>
  <mergeCells count="9">
    <mergeCell ref="A2:H2"/>
    <mergeCell ref="B4:C4"/>
    <mergeCell ref="D4:G4"/>
    <mergeCell ref="D5:E5"/>
    <mergeCell ref="F5:G5"/>
    <mergeCell ref="A4:A6"/>
    <mergeCell ref="B5:B6"/>
    <mergeCell ref="C5:C6"/>
    <mergeCell ref="H4:H6"/>
  </mergeCells>
  <printOptions horizontalCentered="1"/>
  <pageMargins left="0.4" right="0.11811023622047245" top="0.7480314960629921" bottom="0.45" header="0.4330708661417323" footer="0.15748031496062992"/>
  <pageSetup firstPageNumber="14" useFirstPageNumber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pane xSplit="1" ySplit="4" topLeftCell="B5" activePane="bottomRight" state="frozen"/>
      <selection pane="bottomRight" activeCell="B8" sqref="B8"/>
    </sheetView>
  </sheetViews>
  <sheetFormatPr defaultColWidth="9.00390625" defaultRowHeight="14.25"/>
  <cols>
    <col min="1" max="1" width="55.50390625" style="395" customWidth="1"/>
    <col min="2" max="2" width="22.75390625" style="395" customWidth="1"/>
  </cols>
  <sheetData>
    <row r="1" ht="25.5" customHeight="1">
      <c r="A1" s="396" t="s">
        <v>605</v>
      </c>
    </row>
    <row r="2" spans="1:2" ht="24">
      <c r="A2" s="397" t="s">
        <v>606</v>
      </c>
      <c r="B2" s="397"/>
    </row>
    <row r="3" spans="1:2" ht="21.75" customHeight="1">
      <c r="A3"/>
      <c r="B3" s="5" t="s">
        <v>56</v>
      </c>
    </row>
    <row r="4" spans="1:2" s="393" customFormat="1" ht="34.5" customHeight="1">
      <c r="A4" s="398" t="s">
        <v>111</v>
      </c>
      <c r="B4" s="399" t="s">
        <v>61</v>
      </c>
    </row>
    <row r="5" spans="1:2" s="302" customFormat="1" ht="34.5" customHeight="1">
      <c r="A5" s="400" t="s">
        <v>607</v>
      </c>
      <c r="B5" s="401">
        <v>84566</v>
      </c>
    </row>
    <row r="6" spans="1:2" s="302" customFormat="1" ht="34.5" customHeight="1">
      <c r="A6" s="400" t="s">
        <v>608</v>
      </c>
      <c r="B6" s="401">
        <v>121218</v>
      </c>
    </row>
    <row r="7" spans="1:2" s="302" customFormat="1" ht="34.5" customHeight="1">
      <c r="A7" s="400" t="s">
        <v>609</v>
      </c>
      <c r="B7" s="401">
        <v>81448</v>
      </c>
    </row>
    <row r="8" spans="1:2" s="302" customFormat="1" ht="34.5" customHeight="1">
      <c r="A8" s="400" t="s">
        <v>610</v>
      </c>
      <c r="B8" s="401"/>
    </row>
    <row r="9" spans="1:2" s="302" customFormat="1" ht="34.5" customHeight="1">
      <c r="A9" s="400" t="s">
        <v>611</v>
      </c>
      <c r="B9" s="401">
        <v>334346</v>
      </c>
    </row>
    <row r="10" spans="1:2" s="302" customFormat="1" ht="34.5" customHeight="1">
      <c r="A10" s="400" t="s">
        <v>612</v>
      </c>
      <c r="B10" s="401">
        <v>17071</v>
      </c>
    </row>
    <row r="11" spans="1:2" s="302" customFormat="1" ht="34.5" customHeight="1">
      <c r="A11" s="400" t="s">
        <v>613</v>
      </c>
      <c r="B11" s="401">
        <v>86870</v>
      </c>
    </row>
    <row r="12" spans="1:2" s="302" customFormat="1" ht="34.5" customHeight="1">
      <c r="A12" s="400" t="s">
        <v>614</v>
      </c>
      <c r="B12" s="401"/>
    </row>
    <row r="13" spans="1:2" s="302" customFormat="1" ht="34.5" customHeight="1">
      <c r="A13" s="400" t="s">
        <v>615</v>
      </c>
      <c r="B13" s="401">
        <v>110059</v>
      </c>
    </row>
    <row r="14" spans="1:2" s="302" customFormat="1" ht="34.5" customHeight="1">
      <c r="A14" s="400" t="s">
        <v>616</v>
      </c>
      <c r="B14" s="401">
        <v>94128</v>
      </c>
    </row>
    <row r="15" spans="1:2" s="302" customFormat="1" ht="34.5" customHeight="1">
      <c r="A15" s="400" t="s">
        <v>617</v>
      </c>
      <c r="B15" s="401">
        <v>32335</v>
      </c>
    </row>
    <row r="16" spans="1:2" s="302" customFormat="1" ht="34.5" customHeight="1">
      <c r="A16" s="400" t="s">
        <v>618</v>
      </c>
      <c r="B16" s="401">
        <v>8064</v>
      </c>
    </row>
    <row r="17" spans="1:2" s="394" customFormat="1" ht="34.5" customHeight="1">
      <c r="A17" s="402" t="s">
        <v>141</v>
      </c>
      <c r="B17" s="403">
        <f>SUM(B5:B16)</f>
        <v>970105</v>
      </c>
    </row>
    <row r="18" spans="1:2" s="302" customFormat="1" ht="14.25">
      <c r="A18" s="404"/>
      <c r="B18" s="404"/>
    </row>
  </sheetData>
  <sheetProtection/>
  <mergeCells count="1">
    <mergeCell ref="A2:B2"/>
  </mergeCells>
  <printOptions horizontalCentered="1"/>
  <pageMargins left="0.35433070866141736" right="0.35433070866141736" top="0.4330708661417323" bottom="0.2755905511811024" header="0.4330708661417323" footer="0.275590551181102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workbookViewId="0" topLeftCell="A1">
      <pane ySplit="4" topLeftCell="A5" activePane="bottomLeft" state="frozen"/>
      <selection pane="bottomLeft" activeCell="A5" sqref="A5"/>
    </sheetView>
  </sheetViews>
  <sheetFormatPr defaultColWidth="9.00390625" defaultRowHeight="14.25"/>
  <cols>
    <col min="1" max="1" width="42.875" style="0" customWidth="1"/>
    <col min="2" max="2" width="31.875" style="0" customWidth="1"/>
  </cols>
  <sheetData>
    <row r="1" ht="17.25" customHeight="1">
      <c r="A1" s="1" t="s">
        <v>619</v>
      </c>
    </row>
    <row r="2" spans="1:2" ht="39" customHeight="1">
      <c r="A2" s="385" t="s">
        <v>620</v>
      </c>
      <c r="B2" s="385"/>
    </row>
    <row r="3" ht="20.25" customHeight="1">
      <c r="B3" s="351" t="s">
        <v>56</v>
      </c>
    </row>
    <row r="4" spans="1:2" s="383" customFormat="1" ht="21.75" customHeight="1">
      <c r="A4" s="352" t="s">
        <v>111</v>
      </c>
      <c r="B4" s="386" t="s">
        <v>61</v>
      </c>
    </row>
    <row r="5" spans="1:2" s="384" customFormat="1" ht="21.75" customHeight="1">
      <c r="A5" s="355" t="s">
        <v>607</v>
      </c>
      <c r="B5" s="387">
        <f>SUM(B6:B9)</f>
        <v>80373</v>
      </c>
    </row>
    <row r="6" spans="1:2" ht="21.75" customHeight="1">
      <c r="A6" s="12" t="s">
        <v>621</v>
      </c>
      <c r="B6" s="388">
        <v>52328</v>
      </c>
    </row>
    <row r="7" spans="1:2" ht="21.75" customHeight="1">
      <c r="A7" s="12" t="s">
        <v>622</v>
      </c>
      <c r="B7" s="388">
        <v>7165</v>
      </c>
    </row>
    <row r="8" spans="1:2" ht="21.75" customHeight="1">
      <c r="A8" s="12" t="s">
        <v>623</v>
      </c>
      <c r="B8" s="388">
        <v>6086</v>
      </c>
    </row>
    <row r="9" spans="1:2" ht="21.75" customHeight="1">
      <c r="A9" s="12" t="s">
        <v>624</v>
      </c>
      <c r="B9" s="388">
        <v>14794</v>
      </c>
    </row>
    <row r="10" spans="1:2" s="384" customFormat="1" ht="21.75" customHeight="1">
      <c r="A10" s="359" t="s">
        <v>608</v>
      </c>
      <c r="B10" s="389">
        <f>SUM(B11:B20)</f>
        <v>8664</v>
      </c>
    </row>
    <row r="11" spans="1:2" s="384" customFormat="1" ht="21.75" customHeight="1">
      <c r="A11" s="12" t="s">
        <v>625</v>
      </c>
      <c r="B11" s="390">
        <v>5563</v>
      </c>
    </row>
    <row r="12" spans="1:2" ht="21.75" customHeight="1">
      <c r="A12" s="12" t="s">
        <v>626</v>
      </c>
      <c r="B12" s="388">
        <v>48</v>
      </c>
    </row>
    <row r="13" spans="1:2" ht="21.75" customHeight="1">
      <c r="A13" s="12" t="s">
        <v>627</v>
      </c>
      <c r="B13" s="388">
        <v>135</v>
      </c>
    </row>
    <row r="14" spans="1:2" ht="21.75" customHeight="1">
      <c r="A14" s="12" t="s">
        <v>628</v>
      </c>
      <c r="B14" s="388">
        <v>45</v>
      </c>
    </row>
    <row r="15" spans="1:2" ht="21.75" customHeight="1">
      <c r="A15" s="12" t="s">
        <v>629</v>
      </c>
      <c r="B15" s="388">
        <v>107</v>
      </c>
    </row>
    <row r="16" spans="1:2" ht="21.75" customHeight="1">
      <c r="A16" s="12" t="s">
        <v>630</v>
      </c>
      <c r="B16" s="388">
        <v>163</v>
      </c>
    </row>
    <row r="17" spans="1:2" ht="21.75" customHeight="1">
      <c r="A17" s="12" t="s">
        <v>631</v>
      </c>
      <c r="B17" s="388">
        <v>6</v>
      </c>
    </row>
    <row r="18" spans="1:2" ht="21.75" customHeight="1">
      <c r="A18" s="12" t="s">
        <v>632</v>
      </c>
      <c r="B18" s="388">
        <v>425</v>
      </c>
    </row>
    <row r="19" spans="1:2" ht="21.75" customHeight="1">
      <c r="A19" s="12" t="s">
        <v>633</v>
      </c>
      <c r="B19" s="388">
        <v>274</v>
      </c>
    </row>
    <row r="20" spans="1:2" ht="21.75" customHeight="1">
      <c r="A20" s="12" t="s">
        <v>634</v>
      </c>
      <c r="B20" s="388">
        <v>1898</v>
      </c>
    </row>
    <row r="21" spans="1:2" s="384" customFormat="1" ht="21.75" customHeight="1">
      <c r="A21" s="359" t="s">
        <v>609</v>
      </c>
      <c r="B21" s="389">
        <f>B22+B24+B23</f>
        <v>408</v>
      </c>
    </row>
    <row r="22" spans="1:2" ht="21.75" customHeight="1">
      <c r="A22" s="12" t="s">
        <v>635</v>
      </c>
      <c r="B22" s="388">
        <v>35</v>
      </c>
    </row>
    <row r="23" spans="1:2" ht="21.75" customHeight="1">
      <c r="A23" s="12" t="s">
        <v>636</v>
      </c>
      <c r="B23" s="388">
        <v>266</v>
      </c>
    </row>
    <row r="24" spans="1:2" s="384" customFormat="1" ht="21.75" customHeight="1">
      <c r="A24" s="12" t="s">
        <v>637</v>
      </c>
      <c r="B24" s="388">
        <v>107</v>
      </c>
    </row>
    <row r="25" spans="1:2" s="384" customFormat="1" ht="21.75" customHeight="1">
      <c r="A25" s="359" t="s">
        <v>638</v>
      </c>
      <c r="B25" s="389">
        <f>SUM(B26:B27)</f>
        <v>324305</v>
      </c>
    </row>
    <row r="26" spans="1:2" s="384" customFormat="1" ht="21.75" customHeight="1">
      <c r="A26" s="391" t="s">
        <v>639</v>
      </c>
      <c r="B26" s="390">
        <v>282716</v>
      </c>
    </row>
    <row r="27" spans="1:2" s="384" customFormat="1" ht="21.75" customHeight="1">
      <c r="A27" s="391" t="s">
        <v>640</v>
      </c>
      <c r="B27" s="390">
        <v>41589</v>
      </c>
    </row>
    <row r="28" spans="1:2" s="384" customFormat="1" ht="21.75" customHeight="1">
      <c r="A28" s="359" t="s">
        <v>641</v>
      </c>
      <c r="B28" s="389">
        <f>B29</f>
        <v>302</v>
      </c>
    </row>
    <row r="29" spans="1:2" s="384" customFormat="1" ht="21.75" customHeight="1">
      <c r="A29" s="391" t="s">
        <v>642</v>
      </c>
      <c r="B29" s="390">
        <v>302</v>
      </c>
    </row>
    <row r="30" spans="1:2" ht="21.75" customHeight="1">
      <c r="A30" s="359" t="s">
        <v>643</v>
      </c>
      <c r="B30" s="389">
        <f>SUM(B31:B32)</f>
        <v>39</v>
      </c>
    </row>
    <row r="31" spans="1:2" ht="21.75" customHeight="1">
      <c r="A31" s="391" t="s">
        <v>644</v>
      </c>
      <c r="B31" s="390">
        <v>38</v>
      </c>
    </row>
    <row r="32" spans="1:2" ht="21.75" customHeight="1">
      <c r="A32" s="391" t="s">
        <v>645</v>
      </c>
      <c r="B32" s="390">
        <v>1</v>
      </c>
    </row>
    <row r="33" spans="1:2" ht="21.75" customHeight="1">
      <c r="A33" s="359" t="s">
        <v>646</v>
      </c>
      <c r="B33" s="389">
        <f>SUM(B34:B37)</f>
        <v>29207</v>
      </c>
    </row>
    <row r="34" spans="1:2" s="384" customFormat="1" ht="21.75" customHeight="1">
      <c r="A34" s="12" t="s">
        <v>647</v>
      </c>
      <c r="B34" s="388">
        <v>5784</v>
      </c>
    </row>
    <row r="35" spans="1:2" ht="21.75" customHeight="1">
      <c r="A35" s="12" t="s">
        <v>648</v>
      </c>
      <c r="B35" s="388">
        <v>1060</v>
      </c>
    </row>
    <row r="36" spans="1:2" s="384" customFormat="1" ht="21.75" customHeight="1">
      <c r="A36" s="12" t="s">
        <v>649</v>
      </c>
      <c r="B36" s="388">
        <v>148</v>
      </c>
    </row>
    <row r="37" spans="1:2" ht="14.25">
      <c r="A37" s="12" t="s">
        <v>650</v>
      </c>
      <c r="B37" s="388">
        <v>22215</v>
      </c>
    </row>
    <row r="38" spans="1:2" ht="14.25">
      <c r="A38" s="359" t="s">
        <v>651</v>
      </c>
      <c r="B38" s="389">
        <f>SUM(B39:B39)</f>
        <v>0</v>
      </c>
    </row>
    <row r="39" spans="1:2" ht="14.25">
      <c r="A39" s="12" t="s">
        <v>652</v>
      </c>
      <c r="B39" s="388"/>
    </row>
    <row r="40" spans="1:2" ht="15">
      <c r="A40" s="392" t="s">
        <v>653</v>
      </c>
      <c r="B40" s="269">
        <f>SUM(B5,B10,B21,B25,B28,B33,B38,B30)</f>
        <v>443298</v>
      </c>
    </row>
  </sheetData>
  <sheetProtection/>
  <mergeCells count="1">
    <mergeCell ref="A2:B2"/>
  </mergeCells>
  <printOptions horizontalCentered="1"/>
  <pageMargins left="0.35433070866141736" right="0.35433070866141736" top="0.4330708661417323" bottom="0.8661417322834646" header="0.4330708661417323" footer="0.2755905511811024"/>
  <pageSetup fitToHeight="1" fitToWidth="1" horizontalDpi="600" verticalDpi="600" orientation="portrait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E14" sqref="E14"/>
    </sheetView>
  </sheetViews>
  <sheetFormatPr defaultColWidth="9.00390625" defaultRowHeight="14.25"/>
  <cols>
    <col min="1" max="1" width="40.50390625" style="0" customWidth="1"/>
    <col min="2" max="2" width="9.25390625" style="0" customWidth="1"/>
    <col min="3" max="4" width="9.125" style="0" customWidth="1"/>
    <col min="5" max="11" width="9.25390625" style="0" customWidth="1"/>
  </cols>
  <sheetData>
    <row r="1" spans="1:12" ht="14.25">
      <c r="A1" s="147" t="s">
        <v>654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24">
      <c r="A2" s="148" t="s">
        <v>655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7"/>
    </row>
    <row r="3" spans="1:12" ht="14.25">
      <c r="A3" s="149"/>
      <c r="B3" s="149"/>
      <c r="C3" s="149"/>
      <c r="D3" s="149"/>
      <c r="E3" s="149"/>
      <c r="F3" s="149"/>
      <c r="G3" s="149"/>
      <c r="H3" s="149"/>
      <c r="I3" s="149"/>
      <c r="J3" s="381" t="s">
        <v>56</v>
      </c>
      <c r="K3" s="381"/>
      <c r="L3" s="147"/>
    </row>
    <row r="4" spans="1:12" ht="35.25" customHeight="1">
      <c r="A4" s="372" t="s">
        <v>656</v>
      </c>
      <c r="B4" s="373" t="s">
        <v>657</v>
      </c>
      <c r="C4" s="373" t="s">
        <v>658</v>
      </c>
      <c r="D4" s="373" t="s">
        <v>658</v>
      </c>
      <c r="E4" s="373" t="s">
        <v>658</v>
      </c>
      <c r="F4" s="373" t="s">
        <v>658</v>
      </c>
      <c r="G4" s="373" t="s">
        <v>659</v>
      </c>
      <c r="H4" s="373" t="s">
        <v>659</v>
      </c>
      <c r="I4" s="373" t="s">
        <v>659</v>
      </c>
      <c r="J4" s="382" t="s">
        <v>659</v>
      </c>
      <c r="K4" s="382" t="s">
        <v>659</v>
      </c>
      <c r="L4" s="147"/>
    </row>
    <row r="5" spans="1:12" ht="18.75" customHeight="1">
      <c r="A5" s="374" t="s">
        <v>660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147"/>
    </row>
    <row r="6" spans="1:12" ht="18.75" customHeight="1">
      <c r="A6" s="376" t="s">
        <v>661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147"/>
    </row>
    <row r="7" spans="1:12" ht="18.75" customHeight="1">
      <c r="A7" s="376" t="s">
        <v>662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147"/>
    </row>
    <row r="8" spans="1:12" ht="18.75" customHeight="1">
      <c r="A8" s="376" t="s">
        <v>663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147"/>
    </row>
    <row r="9" spans="1:12" ht="18.75" customHeight="1">
      <c r="A9" s="377" t="s">
        <v>664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147"/>
    </row>
    <row r="10" spans="1:12" ht="18.75" customHeight="1">
      <c r="A10" s="378" t="s">
        <v>665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147"/>
    </row>
    <row r="11" spans="1:12" ht="18.75" customHeight="1">
      <c r="A11" s="378" t="s">
        <v>666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147"/>
    </row>
    <row r="12" spans="1:12" ht="18.75" customHeight="1">
      <c r="A12" s="378" t="s">
        <v>667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147"/>
    </row>
    <row r="13" spans="1:12" ht="18.75" customHeight="1">
      <c r="A13" s="378" t="s">
        <v>668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147"/>
    </row>
    <row r="14" spans="1:12" ht="18.75" customHeight="1">
      <c r="A14" s="378" t="s">
        <v>669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147"/>
    </row>
    <row r="15" spans="1:12" ht="18.75" customHeight="1">
      <c r="A15" s="379" t="s">
        <v>670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147"/>
    </row>
    <row r="16" spans="1:12" ht="18.75" customHeight="1">
      <c r="A16" s="379" t="s">
        <v>671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147"/>
    </row>
    <row r="17" spans="1:12" ht="18.75" customHeight="1">
      <c r="A17" s="379" t="s">
        <v>672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147"/>
    </row>
    <row r="18" spans="1:12" ht="18.75" customHeight="1">
      <c r="A18" s="379" t="s">
        <v>673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147"/>
    </row>
    <row r="19" spans="1:12" ht="18.75" customHeight="1">
      <c r="A19" s="379" t="s">
        <v>674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147"/>
    </row>
    <row r="20" spans="1:12" ht="18.75" customHeight="1">
      <c r="A20" s="379" t="s">
        <v>675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147"/>
    </row>
    <row r="21" spans="1:12" ht="18.75" customHeight="1">
      <c r="A21" s="379" t="s">
        <v>676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147"/>
    </row>
    <row r="22" spans="1:12" ht="18.75" customHeight="1">
      <c r="A22" s="379" t="s">
        <v>677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147"/>
    </row>
    <row r="23" spans="1:12" ht="18.75" customHeight="1">
      <c r="A23" s="379" t="s">
        <v>678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147"/>
    </row>
    <row r="24" spans="1:12" ht="18.75" customHeight="1">
      <c r="A24" s="379" t="s">
        <v>679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147"/>
    </row>
    <row r="25" spans="1:12" ht="18.75" customHeight="1">
      <c r="A25" s="379" t="s">
        <v>680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147"/>
    </row>
    <row r="26" spans="1:12" ht="18.75" customHeight="1">
      <c r="A26" s="379" t="s">
        <v>681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147"/>
    </row>
    <row r="27" spans="1:12" ht="18.75" customHeight="1">
      <c r="A27" s="379" t="s">
        <v>682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147"/>
    </row>
    <row r="28" spans="1:12" ht="18.75" customHeight="1">
      <c r="A28" s="379" t="s">
        <v>683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147"/>
    </row>
    <row r="29" spans="1:12" ht="18.75" customHeight="1">
      <c r="A29" s="379" t="s">
        <v>684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147"/>
    </row>
    <row r="30" spans="1:12" ht="18.75" customHeight="1">
      <c r="A30" s="379" t="s">
        <v>685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147"/>
    </row>
    <row r="31" spans="1:12" ht="18.75" customHeight="1">
      <c r="A31" s="379" t="s">
        <v>686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147"/>
    </row>
    <row r="32" spans="1:12" ht="18.75" customHeight="1">
      <c r="A32" s="379" t="s">
        <v>687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147"/>
    </row>
    <row r="33" spans="1:12" ht="18.75" customHeight="1">
      <c r="A33" s="377" t="s">
        <v>688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147"/>
    </row>
    <row r="34" spans="1:12" ht="18.75" customHeight="1">
      <c r="A34" s="376" t="s">
        <v>689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147"/>
    </row>
    <row r="35" spans="1:12" ht="18.75" customHeight="1">
      <c r="A35" s="376" t="s">
        <v>690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147"/>
    </row>
    <row r="36" spans="1:12" ht="18.75" customHeight="1">
      <c r="A36" s="376" t="s">
        <v>691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147"/>
    </row>
    <row r="37" spans="1:12" ht="18.75" customHeight="1">
      <c r="A37" s="376" t="s">
        <v>692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147"/>
    </row>
    <row r="38" spans="1:12" ht="18.75" customHeight="1">
      <c r="A38" s="376" t="s">
        <v>693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147"/>
    </row>
    <row r="39" spans="1:12" ht="18.75" customHeight="1">
      <c r="A39" s="376" t="s">
        <v>694</v>
      </c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147"/>
    </row>
    <row r="40" spans="1:12" ht="18.75" customHeight="1">
      <c r="A40" s="376" t="s">
        <v>695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147"/>
    </row>
    <row r="41" spans="1:12" ht="18.75" customHeight="1">
      <c r="A41" s="376" t="s">
        <v>696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147"/>
    </row>
    <row r="42" spans="1:12" ht="18.75" customHeight="1">
      <c r="A42" s="376" t="s">
        <v>697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147"/>
    </row>
    <row r="43" spans="1:12" ht="18.75" customHeight="1">
      <c r="A43" s="376" t="s">
        <v>698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147"/>
    </row>
    <row r="44" spans="1:12" ht="18.75" customHeight="1">
      <c r="A44" s="376" t="s">
        <v>699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147"/>
    </row>
    <row r="45" spans="1:12" ht="18.75" customHeight="1">
      <c r="A45" s="376" t="s">
        <v>700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147"/>
    </row>
    <row r="46" spans="1:12" ht="18.75" customHeight="1">
      <c r="A46" s="376" t="s">
        <v>701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147"/>
    </row>
    <row r="47" spans="1:12" ht="18.75" customHeight="1">
      <c r="A47" s="376" t="s">
        <v>702</v>
      </c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147"/>
    </row>
    <row r="48" spans="1:12" ht="18.75" customHeight="1">
      <c r="A48" s="376" t="s">
        <v>703</v>
      </c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147"/>
    </row>
    <row r="49" spans="1:12" ht="18.75" customHeight="1">
      <c r="A49" s="376" t="s">
        <v>704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147"/>
    </row>
    <row r="50" spans="1:12" ht="18.75" customHeight="1">
      <c r="A50" s="376" t="s">
        <v>705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147"/>
    </row>
    <row r="51" spans="1:12" ht="18.75" customHeight="1">
      <c r="A51" s="376" t="s">
        <v>706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147"/>
    </row>
    <row r="52" spans="1:12" ht="18.75" customHeight="1">
      <c r="A52" s="376" t="s">
        <v>707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147"/>
    </row>
    <row r="53" spans="1:12" ht="18.75" customHeight="1">
      <c r="A53" s="376" t="s">
        <v>708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147"/>
    </row>
    <row r="54" spans="1:12" ht="30" customHeight="1">
      <c r="A54" s="380" t="s">
        <v>709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160"/>
    </row>
  </sheetData>
  <sheetProtection/>
  <mergeCells count="3">
    <mergeCell ref="A2:K2"/>
    <mergeCell ref="J3:K3"/>
    <mergeCell ref="A54:K5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 o o o o</cp:lastModifiedBy>
  <cp:lastPrinted>2021-05-28T02:40:16Z</cp:lastPrinted>
  <dcterms:created xsi:type="dcterms:W3CDTF">2013-01-14T06:55:08Z</dcterms:created>
  <dcterms:modified xsi:type="dcterms:W3CDTF">2023-10-16T03:28:17Z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B337446C26D845D99396EC1465ACB29F_12</vt:lpwstr>
  </property>
</Properties>
</file>