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1400" windowHeight="9510" tabRatio="941" firstSheet="2" activeTab="5"/>
  </bookViews>
  <sheets>
    <sheet name="封面"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 name="附表13" sheetId="14" r:id="rId14"/>
    <sheet name="附表14" sheetId="15" r:id="rId15"/>
    <sheet name="附表15" sheetId="16" r:id="rId16"/>
    <sheet name="附表16" sheetId="17" r:id="rId17"/>
    <sheet name="附表17" sheetId="18" r:id="rId18"/>
    <sheet name="附表18" sheetId="19" r:id="rId19"/>
    <sheet name="附表19" sheetId="20" r:id="rId20"/>
    <sheet name="附表20" sheetId="21" r:id="rId21"/>
    <sheet name="附表21" sheetId="22" r:id="rId22"/>
    <sheet name="附表22" sheetId="23" r:id="rId23"/>
    <sheet name="附表23" sheetId="24" r:id="rId24"/>
    <sheet name="附表24" sheetId="25" r:id="rId25"/>
    <sheet name="附表25" sheetId="26" r:id="rId26"/>
    <sheet name="附表26" sheetId="27" r:id="rId27"/>
    <sheet name="Sheet5" sheetId="28" r:id="rId28"/>
  </sheets>
  <definedNames>
    <definedName name="_xlnm.Print_Area" localSheetId="0">'封面'!$A$1</definedName>
  </definedNames>
  <calcPr fullCalcOnLoad="1" fullPrecision="0"/>
</workbook>
</file>

<file path=xl/comments6.xml><?xml version="1.0" encoding="utf-8"?>
<comments xmlns="http://schemas.openxmlformats.org/spreadsheetml/2006/main">
  <authors>
    <author>wenyong</author>
  </authors>
  <commentList>
    <comment ref="F206" authorId="0">
      <text>
        <r>
          <rPr>
            <b/>
            <sz val="9"/>
            <rFont val="Tahoma"/>
            <family val="2"/>
          </rPr>
          <t>wenyong:</t>
        </r>
        <r>
          <rPr>
            <sz val="9"/>
            <rFont val="Tahoma"/>
            <family val="2"/>
          </rPr>
          <t xml:space="preserve">
</t>
        </r>
        <r>
          <rPr>
            <sz val="9"/>
            <rFont val="宋体"/>
            <family val="0"/>
          </rPr>
          <t>空加</t>
        </r>
        <r>
          <rPr>
            <sz val="9"/>
            <rFont val="Tahoma"/>
            <family val="2"/>
          </rPr>
          <t>2000</t>
        </r>
        <r>
          <rPr>
            <sz val="9"/>
            <rFont val="宋体"/>
            <family val="0"/>
          </rPr>
          <t>科技馆建设</t>
        </r>
      </text>
    </comment>
  </commentList>
</comments>
</file>

<file path=xl/sharedStrings.xml><?xml version="1.0" encoding="utf-8"?>
<sst xmlns="http://schemas.openxmlformats.org/spreadsheetml/2006/main" count="1480" uniqueCount="1006">
  <si>
    <t>1、</t>
  </si>
  <si>
    <t>单位：万元</t>
  </si>
  <si>
    <t>收入合计</t>
  </si>
  <si>
    <t>一、一般公共服务支出</t>
  </si>
  <si>
    <t>支出小计</t>
  </si>
  <si>
    <t>支出合计</t>
  </si>
  <si>
    <t>项目</t>
  </si>
  <si>
    <t>1.增值税和消费税税收返还支出</t>
  </si>
  <si>
    <t>2.所得税基数返还支出</t>
  </si>
  <si>
    <t>3.成品油税费改革税收返还支出</t>
  </si>
  <si>
    <t>二、一般性转移支付</t>
  </si>
  <si>
    <t>1.体制补助支出</t>
  </si>
  <si>
    <t>2.均衡性转移支付支出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</si>
  <si>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</si>
  <si>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</si>
  <si>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</si>
  <si>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</si>
  <si>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</si>
  <si>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</si>
  <si>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</si>
  <si>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12.产粮（油）大县奖励资金支出</t>
  </si>
  <si>
    <t>13.重点生态功能区转移支付支出</t>
  </si>
  <si>
    <t>14.固定数额补助支出</t>
  </si>
  <si>
    <t>15.其他一般性转移支付支出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</si>
  <si>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</si>
  <si>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</si>
  <si>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</si>
  <si>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</si>
  <si>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</si>
  <si>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</si>
  <si>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</si>
  <si>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</si>
  <si>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</si>
  <si>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</si>
  <si>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</si>
  <si>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</si>
  <si>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</si>
  <si>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</si>
  <si>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</si>
  <si>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</si>
  <si>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</si>
  <si>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</si>
  <si>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小计</t>
  </si>
  <si>
    <t>××地区</t>
  </si>
  <si>
    <t>备注：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</si>
  <si>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</si>
  <si>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</si>
  <si>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</si>
  <si>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</si>
  <si>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</si>
  <si>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</si>
  <si>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</si>
  <si>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</si>
  <si>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</si>
  <si>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</si>
  <si>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</si>
  <si>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二、股利、股息收入</t>
  </si>
  <si>
    <t>三、产权转让收入</t>
  </si>
  <si>
    <t>四、清算收入</t>
  </si>
  <si>
    <t xml:space="preserve">    国有资本经营预算转移支付收入</t>
  </si>
  <si>
    <t xml:space="preserve">    国有资本经营预算转移支付支出</t>
  </si>
  <si>
    <t>本年支出合计</t>
  </si>
  <si>
    <t>项　目</t>
  </si>
  <si>
    <t xml:space="preserve">    其中：保险费收入</t>
  </si>
  <si>
    <t xml:space="preserve">          财政补贴收入</t>
  </si>
  <si>
    <t xml:space="preserve">          利息收入</t>
  </si>
  <si>
    <t xml:space="preserve">          其他收入</t>
  </si>
  <si>
    <t>决算数</t>
  </si>
  <si>
    <t>决算数为预算数的%</t>
  </si>
  <si>
    <t>预算数</t>
  </si>
  <si>
    <t>项  目</t>
  </si>
  <si>
    <t>………</t>
  </si>
  <si>
    <t>一、返还性支出</t>
  </si>
  <si>
    <t>4.其他税收返还支出</t>
  </si>
  <si>
    <t>3.老少边穷转移支付支出</t>
  </si>
  <si>
    <t>11.农村综合改革等转移支付支出</t>
  </si>
  <si>
    <t>18.其他支出</t>
  </si>
  <si>
    <t>19.债务付息支出</t>
  </si>
  <si>
    <t>统计数</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</si>
  <si>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</si>
  <si>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</si>
  <si>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</si>
  <si>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</si>
  <si>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</si>
  <si>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</si>
  <si>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</si>
  <si>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</si>
  <si>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</si>
  <si>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</si>
  <si>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</si>
  <si>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</si>
  <si>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</si>
  <si>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</si>
  <si>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</si>
  <si>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</si>
  <si>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</si>
  <si>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</si>
  <si>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</si>
  <si>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</si>
  <si>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r>
      <t>项</t>
    </r>
    <r>
      <rPr>
        <b/>
        <sz val="12"/>
        <rFont val="Times New Roman"/>
        <family val="1"/>
      </rPr>
      <t xml:space="preserve">          </t>
    </r>
    <r>
      <rPr>
        <b/>
        <sz val="12"/>
        <rFont val="宋体"/>
        <family val="0"/>
      </rPr>
      <t>目</t>
    </r>
  </si>
  <si>
    <t>调整后    预算数</t>
  </si>
  <si>
    <t>完成调整 后预算%</t>
  </si>
  <si>
    <t>比增%</t>
  </si>
  <si>
    <t>一、一般公共预算收入</t>
  </si>
  <si>
    <t>1、税收收入</t>
  </si>
  <si>
    <r>
      <t xml:space="preserve">       </t>
    </r>
    <r>
      <rPr>
        <sz val="12"/>
        <rFont val="Calibri"/>
        <family val="0"/>
      </rPr>
      <t>增值税</t>
    </r>
  </si>
  <si>
    <r>
      <t xml:space="preserve">       </t>
    </r>
    <r>
      <rPr>
        <sz val="12"/>
        <rFont val="Calibri"/>
        <family val="0"/>
      </rPr>
      <t>企业所得税</t>
    </r>
  </si>
  <si>
    <r>
      <t xml:space="preserve">       </t>
    </r>
    <r>
      <rPr>
        <sz val="12"/>
        <rFont val="Calibri"/>
        <family val="0"/>
      </rPr>
      <t>个人所得税</t>
    </r>
  </si>
  <si>
    <r>
      <t xml:space="preserve">       </t>
    </r>
    <r>
      <rPr>
        <sz val="12"/>
        <rFont val="Calibri"/>
        <family val="0"/>
      </rPr>
      <t>资源税</t>
    </r>
  </si>
  <si>
    <r>
      <t xml:space="preserve">       </t>
    </r>
    <r>
      <rPr>
        <sz val="12"/>
        <rFont val="Calibri"/>
        <family val="0"/>
      </rPr>
      <t>城市维护建设税</t>
    </r>
  </si>
  <si>
    <r>
      <t xml:space="preserve">       </t>
    </r>
    <r>
      <rPr>
        <sz val="12"/>
        <rFont val="Calibri"/>
        <family val="0"/>
      </rPr>
      <t>房产税</t>
    </r>
  </si>
  <si>
    <r>
      <t xml:space="preserve">       </t>
    </r>
    <r>
      <rPr>
        <sz val="12"/>
        <rFont val="Calibri"/>
        <family val="0"/>
      </rPr>
      <t>印花税</t>
    </r>
  </si>
  <si>
    <r>
      <t xml:space="preserve">       </t>
    </r>
    <r>
      <rPr>
        <sz val="12"/>
        <rFont val="Calibri"/>
        <family val="0"/>
      </rPr>
      <t>城镇土地使用税</t>
    </r>
  </si>
  <si>
    <r>
      <t xml:space="preserve">       </t>
    </r>
    <r>
      <rPr>
        <sz val="12"/>
        <rFont val="Calibri"/>
        <family val="0"/>
      </rPr>
      <t>土地增值税</t>
    </r>
  </si>
  <si>
    <r>
      <t xml:space="preserve">       </t>
    </r>
    <r>
      <rPr>
        <sz val="12"/>
        <rFont val="Calibri"/>
        <family val="0"/>
      </rPr>
      <t>车船税</t>
    </r>
  </si>
  <si>
    <r>
      <t xml:space="preserve">       </t>
    </r>
    <r>
      <rPr>
        <sz val="12"/>
        <rFont val="Calibri"/>
        <family val="0"/>
      </rPr>
      <t>耕地占用税</t>
    </r>
  </si>
  <si>
    <r>
      <t xml:space="preserve">       </t>
    </r>
    <r>
      <rPr>
        <sz val="12"/>
        <rFont val="Calibri"/>
        <family val="0"/>
      </rPr>
      <t>契税</t>
    </r>
  </si>
  <si>
    <t>2、非税收入</t>
  </si>
  <si>
    <r>
      <t xml:space="preserve">       </t>
    </r>
    <r>
      <rPr>
        <sz val="12"/>
        <rFont val="Calibri"/>
        <family val="0"/>
      </rPr>
      <t>专项收入</t>
    </r>
  </si>
  <si>
    <r>
      <t xml:space="preserve">       </t>
    </r>
    <r>
      <rPr>
        <sz val="12"/>
        <rFont val="Calibri"/>
        <family val="0"/>
      </rPr>
      <t>行政事业性收费收入</t>
    </r>
  </si>
  <si>
    <r>
      <t xml:space="preserve">       </t>
    </r>
    <r>
      <rPr>
        <sz val="12"/>
        <rFont val="Calibri"/>
        <family val="0"/>
      </rPr>
      <t>罚没收入</t>
    </r>
  </si>
  <si>
    <r>
      <t xml:space="preserve">       </t>
    </r>
    <r>
      <rPr>
        <sz val="12"/>
        <rFont val="Calibri"/>
        <family val="0"/>
      </rPr>
      <t>其他收入</t>
    </r>
  </si>
  <si>
    <t>3、退税（成品油价改划出）</t>
  </si>
  <si>
    <t xml:space="preserve">   一般公共预算收入中税性比重%</t>
  </si>
  <si>
    <t>附件：</t>
  </si>
  <si>
    <t>支出科目</t>
  </si>
  <si>
    <t>备注</t>
  </si>
  <si>
    <t xml:space="preserve">  人大事务</t>
  </si>
  <si>
    <t xml:space="preserve">    行政运行</t>
  </si>
  <si>
    <t xml:space="preserve">    一般行政管理事务</t>
  </si>
  <si>
    <t xml:space="preserve">    人大会议</t>
  </si>
  <si>
    <t xml:space="preserve">    人大代表履职能力提升</t>
  </si>
  <si>
    <t xml:space="preserve">    代表工作</t>
  </si>
  <si>
    <t xml:space="preserve">  政协事务</t>
  </si>
  <si>
    <t xml:space="preserve">    政协会议</t>
  </si>
  <si>
    <t xml:space="preserve">    委员视察</t>
  </si>
  <si>
    <t xml:space="preserve">    其他政协事务支出</t>
  </si>
  <si>
    <t xml:space="preserve">  政府办公厅(室)及相关机构事务</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</si>
  <si>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</si>
  <si>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</si>
  <si>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</si>
  <si>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</si>
  <si>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</si>
  <si>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</si>
  <si>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</si>
  <si>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</si>
  <si>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专项普查活动</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</si>
  <si>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</si>
  <si>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</si>
  <si>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</si>
  <si>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</si>
  <si>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</si>
  <si>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</si>
  <si>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税务办案</t>
  </si>
  <si>
    <t xml:space="preserve">    协税护税</t>
  </si>
  <si>
    <t xml:space="preserve">  审计事务</t>
  </si>
  <si>
    <t xml:space="preserve">    审计业务</t>
  </si>
  <si>
    <t xml:space="preserve">    其他审计事务支出</t>
  </si>
  <si>
    <t xml:space="preserve">  人力资源事务</t>
  </si>
  <si>
    <t xml:space="preserve">    军队转业干部安置</t>
  </si>
  <si>
    <t xml:space="preserve">    引进人才费用</t>
  </si>
  <si>
    <t xml:space="preserve">    其他人力资源事务支出</t>
  </si>
  <si>
    <t xml:space="preserve">  纪检监察事务</t>
  </si>
  <si>
    <t xml:space="preserve">  商贸事务</t>
  </si>
  <si>
    <t xml:space="preserve">    其他商贸事务支出</t>
  </si>
  <si>
    <t xml:space="preserve">  民族事务</t>
  </si>
  <si>
    <t xml:space="preserve">    台湾事务</t>
  </si>
  <si>
    <t xml:space="preserve">    华侨事务</t>
  </si>
  <si>
    <t xml:space="preserve">    其他港澳台侨事务支出</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</si>
  <si>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</si>
  <si>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</si>
  <si>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</si>
  <si>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</si>
  <si>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</si>
  <si>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</si>
  <si>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</si>
  <si>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</si>
  <si>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</si>
  <si>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</si>
  <si>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</si>
  <si>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</si>
  <si>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其他一般公共服务支出(款)</t>
  </si>
  <si>
    <t xml:space="preserve">    其他一般公共服务支出(项)</t>
  </si>
  <si>
    <t>二、国防支出</t>
  </si>
  <si>
    <t>三、公共安全支出</t>
  </si>
  <si>
    <t xml:space="preserve">    内卫</t>
  </si>
  <si>
    <t xml:space="preserve">  公安</t>
  </si>
  <si>
    <t xml:space="preserve">    治安管理</t>
  </si>
  <si>
    <t xml:space="preserve">    出入境管理</t>
  </si>
  <si>
    <t xml:space="preserve">    禁毒管理</t>
  </si>
  <si>
    <t xml:space="preserve">    道路交通管理</t>
  </si>
  <si>
    <t xml:space="preserve">    拘押收教场所管理</t>
  </si>
  <si>
    <t xml:space="preserve">    其他公安支出</t>
  </si>
  <si>
    <t xml:space="preserve">  检察</t>
  </si>
  <si>
    <t xml:space="preserve">  法院</t>
  </si>
  <si>
    <t xml:space="preserve">  司法</t>
  </si>
  <si>
    <t xml:space="preserve">    基层司法业务</t>
  </si>
  <si>
    <t xml:space="preserve">    普法宣传</t>
  </si>
  <si>
    <t xml:space="preserve">    律师公证管理</t>
  </si>
  <si>
    <t xml:space="preserve">    法律援助</t>
  </si>
  <si>
    <t xml:space="preserve">    社区矫正</t>
  </si>
  <si>
    <t xml:space="preserve">  其他公共安全支出(款)</t>
  </si>
  <si>
    <t xml:space="preserve">    其他公共安全支出(项)</t>
  </si>
  <si>
    <t>四、教育支出</t>
  </si>
  <si>
    <t xml:space="preserve">  教育管理事务</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</si>
  <si>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</si>
  <si>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</si>
  <si>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</si>
  <si>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</si>
  <si>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</si>
  <si>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</si>
  <si>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</si>
  <si>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中专教育</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</si>
  <si>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</si>
  <si>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</si>
  <si>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</si>
  <si>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</si>
  <si>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</si>
  <si>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</si>
  <si>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</si>
  <si>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</si>
  <si>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</si>
  <si>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</si>
  <si>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城市中小学教学设施</t>
  </si>
  <si>
    <t xml:space="preserve">    中等职业学校教学设施</t>
  </si>
  <si>
    <t xml:space="preserve">    其他教育费附加安排的支出</t>
  </si>
  <si>
    <t xml:space="preserve">  其他教育支出(款)</t>
  </si>
  <si>
    <t xml:space="preserve">    其他教育支出(项)</t>
  </si>
  <si>
    <t>五、科学技术支出</t>
  </si>
  <si>
    <t xml:space="preserve">  科学技术管理事务</t>
  </si>
  <si>
    <t xml:space="preserve">  应用研究</t>
  </si>
  <si>
    <t xml:space="preserve">  技术研究与开发</t>
  </si>
  <si>
    <t xml:space="preserve">    机构运行</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</si>
  <si>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</si>
  <si>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</si>
  <si>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</si>
  <si>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</si>
  <si>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</si>
  <si>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</si>
  <si>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科学技术普及</t>
  </si>
  <si>
    <t xml:space="preserve">    科普活动</t>
  </si>
  <si>
    <t xml:space="preserve">    青少年科技活动</t>
  </si>
  <si>
    <t xml:space="preserve">    学术交流活动</t>
  </si>
  <si>
    <t xml:space="preserve">    其他科学技术普及支出</t>
  </si>
  <si>
    <t xml:space="preserve">  科技重大项目</t>
  </si>
  <si>
    <t xml:space="preserve">    科技重大专项</t>
  </si>
  <si>
    <t xml:space="preserve">  其他科学技术支出(款)</t>
  </si>
  <si>
    <t xml:space="preserve">    其他科学技术支出(项)</t>
  </si>
  <si>
    <t>六、文化体育与传媒支出</t>
  </si>
  <si>
    <t xml:space="preserve">    图书馆</t>
  </si>
  <si>
    <t xml:space="preserve">    文化展示及纪念机构</t>
  </si>
  <si>
    <t xml:space="preserve">    文化活动</t>
  </si>
  <si>
    <t xml:space="preserve">    群众文化</t>
  </si>
  <si>
    <t xml:space="preserve">    文化创作与保护</t>
  </si>
  <si>
    <t xml:space="preserve">  文物</t>
  </si>
  <si>
    <t xml:space="preserve">    文物保护</t>
  </si>
  <si>
    <t xml:space="preserve">    博物馆</t>
  </si>
  <si>
    <t xml:space="preserve">  体育</t>
  </si>
  <si>
    <t xml:space="preserve">    体育训练</t>
  </si>
  <si>
    <t xml:space="preserve">    体育场馆</t>
  </si>
  <si>
    <t xml:space="preserve">    群众体育</t>
  </si>
  <si>
    <t xml:space="preserve">    其他体育支出</t>
  </si>
  <si>
    <t xml:space="preserve">    广播</t>
  </si>
  <si>
    <t xml:space="preserve">    电视</t>
  </si>
  <si>
    <t xml:space="preserve">  其他文化体育与传媒支出(款)</t>
  </si>
  <si>
    <t xml:space="preserve">    宣传文化发展专项支出</t>
  </si>
  <si>
    <t xml:space="preserve">    文化产业发展专项支出</t>
  </si>
  <si>
    <t xml:space="preserve">    其他文化体育与传媒支出(项)</t>
  </si>
  <si>
    <t>七、社会保障和就业支出</t>
  </si>
  <si>
    <t xml:space="preserve">  人力资源和社会保障管理事务</t>
  </si>
  <si>
    <t xml:space="preserve">    劳动保障监察</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</si>
  <si>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</si>
  <si>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</si>
  <si>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</si>
  <si>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</si>
  <si>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</si>
  <si>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</si>
  <si>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</si>
  <si>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</si>
  <si>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</si>
  <si>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其他民政管理事务支出</t>
  </si>
  <si>
    <t xml:space="preserve">    财政对城乡居民基本养老保险基金的补助</t>
  </si>
  <si>
    <t xml:space="preserve">  行政事业单位离退休</t>
  </si>
  <si>
    <t xml:space="preserve">    归口管理的行政单位离退休</t>
  </si>
  <si>
    <t xml:space="preserve">    事业单位离退休</t>
  </si>
  <si>
    <t xml:space="preserve">    离退休人员管理机构</t>
  </si>
  <si>
    <t xml:space="preserve">    机关事业单位基本养老保险缴费支出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</si>
  <si>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</si>
  <si>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</si>
  <si>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</si>
  <si>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</si>
  <si>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</si>
  <si>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</si>
  <si>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</si>
  <si>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</si>
  <si>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</si>
  <si>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</si>
  <si>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</si>
  <si>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</si>
  <si>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</si>
  <si>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</si>
  <si>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</si>
  <si>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殡葬</t>
  </si>
  <si>
    <t xml:space="preserve">    其他社会福利支出</t>
  </si>
  <si>
    <t xml:space="preserve">  残疾人事业</t>
  </si>
  <si>
    <t xml:space="preserve">    残疾人康复</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</si>
  <si>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</si>
  <si>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</si>
  <si>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</si>
  <si>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</si>
  <si>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</si>
  <si>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</si>
  <si>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</si>
  <si>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</si>
  <si>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城市特困人员救助供养支出</t>
  </si>
  <si>
    <t xml:space="preserve">    农村特困人员救助供养支出</t>
  </si>
  <si>
    <t xml:space="preserve">  其他生活救助</t>
  </si>
  <si>
    <t xml:space="preserve">    其他农村生活救助</t>
  </si>
  <si>
    <t xml:space="preserve">  其他社会保障和就业支出(款)</t>
  </si>
  <si>
    <t xml:space="preserve">    其他社会保障和就业支出(项)</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</si>
  <si>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</si>
  <si>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</si>
  <si>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</si>
  <si>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</si>
  <si>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</si>
  <si>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</si>
  <si>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</si>
  <si>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</si>
  <si>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</si>
  <si>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</si>
  <si>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</si>
  <si>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</si>
  <si>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基本公共卫生服务</t>
  </si>
  <si>
    <t xml:space="preserve">    重大公共卫生专项</t>
  </si>
  <si>
    <t xml:space="preserve">    其他公共卫生支出</t>
  </si>
  <si>
    <t xml:space="preserve">  医疗保障</t>
  </si>
  <si>
    <t xml:space="preserve">    其他医疗保障支出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</si>
  <si>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</si>
  <si>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</si>
  <si>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</si>
  <si>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</si>
  <si>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</si>
  <si>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</si>
  <si>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</si>
  <si>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</si>
  <si>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</si>
  <si>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九、节能环保支出</t>
  </si>
  <si>
    <t xml:space="preserve">  环境保护管理事务</t>
  </si>
  <si>
    <t xml:space="preserve">  环境监测与监察</t>
  </si>
  <si>
    <t xml:space="preserve">    其他环境监测与监察支出</t>
  </si>
  <si>
    <t xml:space="preserve">  污染防治</t>
  </si>
  <si>
    <t xml:space="preserve">    大气</t>
  </si>
  <si>
    <t xml:space="preserve">    水体</t>
  </si>
  <si>
    <t xml:space="preserve">    其他污染防治支出</t>
  </si>
  <si>
    <t xml:space="preserve">  自然生态保护</t>
  </si>
  <si>
    <t xml:space="preserve">    农村环境保护</t>
  </si>
  <si>
    <t xml:space="preserve">    其他自然生态保护支出</t>
  </si>
  <si>
    <t xml:space="preserve">  能源节约利用(款)</t>
  </si>
  <si>
    <t xml:space="preserve">    能源节约利用(项)</t>
  </si>
  <si>
    <t xml:space="preserve">  污染减排</t>
  </si>
  <si>
    <t xml:space="preserve">  可再生能源(款)</t>
  </si>
  <si>
    <t xml:space="preserve">    可再生能源(项)</t>
  </si>
  <si>
    <t>十、城乡社区支出</t>
  </si>
  <si>
    <t xml:space="preserve">  城乡社区管理事务</t>
  </si>
  <si>
    <t xml:space="preserve">    城管执法</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</si>
  <si>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</si>
  <si>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</si>
  <si>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</si>
  <si>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</si>
  <si>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</si>
  <si>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</si>
  <si>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</si>
  <si>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</si>
  <si>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十一、农林水支出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</si>
  <si>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</si>
  <si>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</si>
  <si>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</si>
  <si>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</si>
  <si>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</si>
  <si>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</si>
  <si>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</si>
  <si>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</si>
  <si>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</si>
  <si>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</si>
  <si>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</si>
  <si>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</si>
  <si>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</si>
  <si>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</si>
  <si>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</si>
  <si>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</si>
  <si>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森林培育</t>
  </si>
  <si>
    <t xml:space="preserve">    森林资源管理</t>
  </si>
  <si>
    <t xml:space="preserve">    森林资源监测</t>
  </si>
  <si>
    <t xml:space="preserve">    森林生态效益补偿</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</si>
  <si>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</si>
  <si>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</si>
  <si>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</si>
  <si>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</si>
  <si>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</si>
  <si>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</si>
  <si>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</si>
  <si>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防汛</t>
  </si>
  <si>
    <t xml:space="preserve">    农田水利</t>
  </si>
  <si>
    <t xml:space="preserve">    大中型水库移民后期扶持专项支出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</si>
  <si>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</si>
  <si>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</si>
  <si>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</si>
  <si>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</si>
  <si>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</si>
  <si>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</si>
  <si>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</si>
  <si>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</si>
  <si>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</si>
  <si>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</si>
  <si>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农村综合改革</t>
  </si>
  <si>
    <t xml:space="preserve">    对村级一事一议的补助</t>
  </si>
  <si>
    <t xml:space="preserve">    对村民委员会和村党支部的补助</t>
  </si>
  <si>
    <t xml:space="preserve">    其他农村综合改革支出</t>
  </si>
  <si>
    <t xml:space="preserve">  普惠金融发展支出</t>
  </si>
  <si>
    <t xml:space="preserve">    涉农贷款增量奖励</t>
  </si>
  <si>
    <t xml:space="preserve">    农业保险保费补贴</t>
  </si>
  <si>
    <t xml:space="preserve">  其他农林水支出(款)</t>
  </si>
  <si>
    <t xml:space="preserve">    其他农林水支出(项)</t>
  </si>
  <si>
    <t>十二、交通运输支出</t>
  </si>
  <si>
    <t xml:space="preserve">  公路水路运输</t>
  </si>
  <si>
    <t xml:space="preserve">    口岸建设</t>
  </si>
  <si>
    <t xml:space="preserve">    其他公路水路运输支出</t>
  </si>
  <si>
    <t xml:space="preserve">    对城市公交的补贴</t>
  </si>
  <si>
    <t xml:space="preserve">    对农村道路客运的补贴</t>
  </si>
  <si>
    <t xml:space="preserve">    对出租车的补贴</t>
  </si>
  <si>
    <t xml:space="preserve">    车辆购置税用于公路等基础设施建设支出</t>
  </si>
  <si>
    <t xml:space="preserve">    其他交通运输支出(项)</t>
  </si>
  <si>
    <t>十三、资源勘探信息等支出</t>
  </si>
  <si>
    <t xml:space="preserve">  工业和信息产业监管</t>
  </si>
  <si>
    <t xml:space="preserve">    工业和信息产业支持</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</si>
  <si>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</si>
  <si>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</si>
  <si>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</si>
  <si>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</si>
  <si>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</si>
  <si>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十四、商业服务业等支出</t>
  </si>
  <si>
    <t xml:space="preserve">  商业流通事务</t>
  </si>
  <si>
    <t xml:space="preserve">    其他商业流通事务支出</t>
  </si>
  <si>
    <t xml:space="preserve">  涉外发展服务支出</t>
  </si>
  <si>
    <t xml:space="preserve">    其他涉外发展服务支出</t>
  </si>
  <si>
    <t>十五、金融支出</t>
  </si>
  <si>
    <t xml:space="preserve">  其他金融支出(款)</t>
  </si>
  <si>
    <t xml:space="preserve">    其他金融支出(项)</t>
  </si>
  <si>
    <t xml:space="preserve">    土地资源调查</t>
  </si>
  <si>
    <t xml:space="preserve">    国土整治</t>
  </si>
  <si>
    <t xml:space="preserve">    土地资源储备支出</t>
  </si>
  <si>
    <t xml:space="preserve">    地质矿产资源利用与保护</t>
  </si>
  <si>
    <t xml:space="preserve">  海洋管理事务</t>
  </si>
  <si>
    <t xml:space="preserve">    海岛和海域保护</t>
  </si>
  <si>
    <t xml:space="preserve">    其他海洋管理事务支出</t>
  </si>
  <si>
    <t xml:space="preserve">  气象事务</t>
  </si>
  <si>
    <t xml:space="preserve">    气象事业机构</t>
  </si>
  <si>
    <t xml:space="preserve">    气象服务</t>
  </si>
  <si>
    <t xml:space="preserve">  保障性安居工程支出</t>
  </si>
  <si>
    <t xml:space="preserve">    棚户区改造</t>
  </si>
  <si>
    <t xml:space="preserve">    农村危房改造</t>
  </si>
  <si>
    <t xml:space="preserve">    公共租赁住房</t>
  </si>
  <si>
    <t xml:space="preserve">    其他保障性安居工程支出</t>
  </si>
  <si>
    <t xml:space="preserve">  粮油事务</t>
  </si>
  <si>
    <t xml:space="preserve">    粮食风险基金</t>
  </si>
  <si>
    <t xml:space="preserve">    其他粮油事务支出</t>
  </si>
  <si>
    <t xml:space="preserve">  粮油储备</t>
  </si>
  <si>
    <t xml:space="preserve">    储备粮(油)库建设</t>
  </si>
  <si>
    <t xml:space="preserve">    其他粮油储备支出</t>
  </si>
  <si>
    <t xml:space="preserve">  其他支出(款)</t>
  </si>
  <si>
    <t xml:space="preserve">    其他支出(项)</t>
  </si>
  <si>
    <t xml:space="preserve">      地方政府一般债券付息支出</t>
  </si>
  <si>
    <t>一般公共预算支出</t>
  </si>
  <si>
    <t xml:space="preserve">  其他工资福利支出</t>
  </si>
  <si>
    <t xml:space="preserve">  助学金</t>
  </si>
  <si>
    <t xml:space="preserve">  其他对个人和家庭的补助支出</t>
  </si>
  <si>
    <t>备注：本县所辖乡镇作为一级预算部门管理，未单独编制政府预算，为此未有一般公共预算对下税收返还和转移支付决算数据。</t>
  </si>
  <si>
    <t>附表9</t>
  </si>
  <si>
    <t xml:space="preserve"> 决算数</t>
  </si>
  <si>
    <t>完成调整后预算%</t>
  </si>
  <si>
    <t>上级补助收入</t>
  </si>
  <si>
    <t>上年结余</t>
  </si>
  <si>
    <t>调入资金</t>
  </si>
  <si>
    <t>总支出</t>
  </si>
  <si>
    <t>其中：本级支出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</si>
  <si>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</si>
  <si>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</si>
  <si>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</si>
  <si>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</si>
  <si>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</si>
  <si>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</si>
  <si>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</si>
  <si>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城市公共设施</t>
  </si>
  <si>
    <t xml:space="preserve">    城市环境卫生</t>
  </si>
  <si>
    <t xml:space="preserve">    其他城市基础设施配套费安排的支出</t>
  </si>
  <si>
    <t xml:space="preserve">    污水处理设施建设和运营</t>
  </si>
  <si>
    <t xml:space="preserve">    其他重大水利工程建设基金支出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</si>
  <si>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</si>
  <si>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</si>
  <si>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</si>
  <si>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</si>
  <si>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用于文化事业的彩票公益金支出</t>
  </si>
  <si>
    <t xml:space="preserve">    用于其他社会公益事业的彩票公益金支出</t>
  </si>
  <si>
    <t>备注：本县所辖乡镇作为一级预算部门管理，未单独编制政府预算，为此未有政府性基金对下税收返还和转移支付决算数据。</t>
  </si>
  <si>
    <t>2、</t>
  </si>
  <si>
    <t>3、</t>
  </si>
  <si>
    <t>4、</t>
  </si>
  <si>
    <t>5、</t>
  </si>
  <si>
    <t>6、</t>
  </si>
  <si>
    <t>7、</t>
  </si>
  <si>
    <t>8、</t>
  </si>
  <si>
    <t>9、</t>
  </si>
  <si>
    <t>10、</t>
  </si>
  <si>
    <t>11、</t>
  </si>
  <si>
    <t>12、</t>
  </si>
  <si>
    <t>13、</t>
  </si>
  <si>
    <t>14、</t>
  </si>
  <si>
    <t>15、</t>
  </si>
  <si>
    <t>16、</t>
  </si>
  <si>
    <t>17、</t>
  </si>
  <si>
    <t>18、</t>
  </si>
  <si>
    <t>19、</t>
  </si>
  <si>
    <t>20、</t>
  </si>
  <si>
    <t>21、</t>
  </si>
  <si>
    <t>22、</t>
  </si>
  <si>
    <t>附表8</t>
  </si>
  <si>
    <r>
      <t>附表1</t>
    </r>
    <r>
      <rPr>
        <sz val="12"/>
        <rFont val="宋体"/>
        <family val="0"/>
      </rPr>
      <t>4</t>
    </r>
  </si>
  <si>
    <r>
      <t>附表1</t>
    </r>
    <r>
      <rPr>
        <sz val="12"/>
        <rFont val="Calibri"/>
        <family val="0"/>
      </rPr>
      <t>9</t>
    </r>
  </si>
  <si>
    <r>
      <t>附表2</t>
    </r>
    <r>
      <rPr>
        <sz val="12"/>
        <rFont val="Calibri"/>
        <family val="0"/>
      </rPr>
      <t>0</t>
    </r>
  </si>
  <si>
    <t>23、</t>
  </si>
  <si>
    <t>单位：万元</t>
  </si>
  <si>
    <r>
      <t>附表2</t>
    </r>
    <r>
      <rPr>
        <sz val="12"/>
        <rFont val="Calibri"/>
        <family val="0"/>
      </rPr>
      <t>3</t>
    </r>
  </si>
  <si>
    <r>
      <t>附表2</t>
    </r>
    <r>
      <rPr>
        <sz val="12"/>
        <rFont val="宋体"/>
        <family val="0"/>
      </rPr>
      <t>4</t>
    </r>
  </si>
  <si>
    <r>
      <t>2</t>
    </r>
    <r>
      <rPr>
        <sz val="12"/>
        <rFont val="宋体"/>
        <family val="0"/>
      </rPr>
      <t>4</t>
    </r>
    <r>
      <rPr>
        <sz val="12"/>
        <rFont val="宋体"/>
        <family val="0"/>
      </rPr>
      <t>、</t>
    </r>
  </si>
  <si>
    <r>
      <t>2</t>
    </r>
    <r>
      <rPr>
        <sz val="12"/>
        <rFont val="宋体"/>
        <family val="0"/>
      </rPr>
      <t>5</t>
    </r>
    <r>
      <rPr>
        <sz val="12"/>
        <rFont val="宋体"/>
        <family val="0"/>
      </rPr>
      <t>、</t>
    </r>
  </si>
  <si>
    <r>
      <t>26</t>
    </r>
    <r>
      <rPr>
        <sz val="12"/>
        <rFont val="宋体"/>
        <family val="0"/>
      </rPr>
      <t>、</t>
    </r>
  </si>
  <si>
    <t>附表25</t>
  </si>
  <si>
    <t>附表26</t>
  </si>
  <si>
    <t xml:space="preserve">1.按照党中央、国务院有关文件及部门预算管理有关规定，“三公”经费包括因公出国（境）费、公务用车购置及运行维护费和公务接待费。（1）因公出国（境）费，指单位工作人员公务出国（境）的国际旅费、国外城市间交通费、住宿费、伙食费、培训费、公杂费等支出。（2）公务用车购置及运行维护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</si>
  <si>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完成年初预算数%</t>
  </si>
  <si>
    <r>
      <t>201</t>
    </r>
    <r>
      <rPr>
        <b/>
        <sz val="12"/>
        <color indexed="8"/>
        <rFont val="宋体"/>
        <family val="0"/>
      </rPr>
      <t>8</t>
    </r>
    <r>
      <rPr>
        <b/>
        <sz val="12"/>
        <color indexed="8"/>
        <rFont val="宋体"/>
        <family val="0"/>
      </rPr>
      <t xml:space="preserve">年支出 </t>
    </r>
  </si>
  <si>
    <t>总支出</t>
  </si>
  <si>
    <t>其中:本级</t>
  </si>
  <si>
    <t>实绩</t>
  </si>
  <si>
    <t>比增%</t>
  </si>
  <si>
    <r>
      <t xml:space="preserve"> </t>
    </r>
    <r>
      <rPr>
        <sz val="12"/>
        <color indexed="8"/>
        <rFont val="宋体"/>
        <family val="0"/>
      </rPr>
      <t xml:space="preserve">   公务员履职能力提升</t>
    </r>
  </si>
  <si>
    <r>
      <t xml:space="preserve"> </t>
    </r>
    <r>
      <rPr>
        <sz val="12"/>
        <color indexed="8"/>
        <rFont val="宋体"/>
        <family val="0"/>
      </rPr>
      <t xml:space="preserve">   招商引资</t>
    </r>
  </si>
  <si>
    <t xml:space="preserve">    一般行政管理事务</t>
  </si>
  <si>
    <r>
      <t xml:space="preserve"> </t>
    </r>
    <r>
      <rPr>
        <sz val="12"/>
        <color indexed="8"/>
        <rFont val="宋体"/>
        <family val="0"/>
      </rPr>
      <t xml:space="preserve">   民族工作专项</t>
    </r>
  </si>
  <si>
    <t xml:space="preserve">  宗教事务</t>
  </si>
  <si>
    <t xml:space="preserve">    行政运行</t>
  </si>
  <si>
    <r>
      <t xml:space="preserve"> </t>
    </r>
    <r>
      <rPr>
        <sz val="12"/>
        <color indexed="8"/>
        <rFont val="宋体"/>
        <family val="0"/>
      </rPr>
      <t xml:space="preserve">   “两庭”建设</t>
    </r>
  </si>
  <si>
    <r>
      <t xml:space="preserve"> </t>
    </r>
    <r>
      <rPr>
        <sz val="12"/>
        <color indexed="8"/>
        <rFont val="宋体"/>
        <family val="0"/>
      </rPr>
      <t xml:space="preserve">   其他特殊教育支出</t>
    </r>
  </si>
  <si>
    <r>
      <t xml:space="preserve"> </t>
    </r>
    <r>
      <rPr>
        <sz val="12"/>
        <color indexed="8"/>
        <rFont val="宋体"/>
        <family val="0"/>
      </rPr>
      <t xml:space="preserve">   其他进修及培训</t>
    </r>
  </si>
  <si>
    <r>
      <t xml:space="preserve"> </t>
    </r>
    <r>
      <rPr>
        <sz val="12"/>
        <color indexed="8"/>
        <rFont val="宋体"/>
        <family val="0"/>
      </rPr>
      <t xml:space="preserve">   其他科学技术管理事务支出</t>
    </r>
  </si>
  <si>
    <r>
      <t xml:space="preserve"> </t>
    </r>
    <r>
      <rPr>
        <sz val="12"/>
        <color indexed="8"/>
        <rFont val="宋体"/>
        <family val="0"/>
      </rPr>
      <t xml:space="preserve">   体育竞赛</t>
    </r>
  </si>
  <si>
    <r>
      <t xml:space="preserve"> </t>
    </r>
    <r>
      <rPr>
        <sz val="12"/>
        <color indexed="8"/>
        <rFont val="宋体"/>
        <family val="0"/>
      </rPr>
      <t xml:space="preserve">   电影</t>
    </r>
  </si>
  <si>
    <t xml:space="preserve">    新闻通讯</t>
  </si>
  <si>
    <t xml:space="preserve">    其他新闻出版广播影视支出</t>
  </si>
  <si>
    <r>
      <t xml:space="preserve"> </t>
    </r>
    <r>
      <rPr>
        <sz val="12"/>
        <color indexed="8"/>
        <rFont val="宋体"/>
        <family val="0"/>
      </rPr>
      <t xml:space="preserve">   信息化建设</t>
    </r>
  </si>
  <si>
    <t xml:space="preserve">    就业创业服务补贴</t>
  </si>
  <si>
    <r>
      <t xml:space="preserve"> </t>
    </r>
    <r>
      <rPr>
        <sz val="12"/>
        <color indexed="8"/>
        <rFont val="宋体"/>
        <family val="0"/>
      </rPr>
      <t xml:space="preserve">   老年福利</t>
    </r>
  </si>
  <si>
    <t xml:space="preserve">    残疾人就业和扶贫</t>
  </si>
  <si>
    <r>
      <t xml:space="preserve"> </t>
    </r>
    <r>
      <rPr>
        <sz val="12"/>
        <color indexed="8"/>
        <rFont val="宋体"/>
        <family val="0"/>
      </rPr>
      <t xml:space="preserve">   残疾人体育</t>
    </r>
  </si>
  <si>
    <t xml:space="preserve">    残疾人生活和护理补贴</t>
  </si>
  <si>
    <t xml:space="preserve">  特困人员救助供养</t>
  </si>
  <si>
    <r>
      <t xml:space="preserve"> </t>
    </r>
    <r>
      <rPr>
        <sz val="12"/>
        <color indexed="8"/>
        <rFont val="宋体"/>
        <family val="0"/>
      </rPr>
      <t xml:space="preserve">   </t>
    </r>
    <r>
      <rPr>
        <sz val="12"/>
        <color indexed="8"/>
        <rFont val="宋体"/>
        <family val="0"/>
      </rPr>
      <t>其他中医药支出</t>
    </r>
  </si>
  <si>
    <r>
      <t xml:space="preserve"> </t>
    </r>
    <r>
      <rPr>
        <sz val="12"/>
        <color indexed="8"/>
        <rFont val="宋体"/>
        <family val="0"/>
      </rPr>
      <t xml:space="preserve">   药品事务</t>
    </r>
  </si>
  <si>
    <r>
      <t xml:space="preserve">    </t>
    </r>
    <r>
      <rPr>
        <sz val="12"/>
        <color indexed="8"/>
        <rFont val="宋体"/>
        <family val="0"/>
      </rPr>
      <t>其他环境管理事务支出</t>
    </r>
  </si>
  <si>
    <r>
      <t xml:space="preserve"> </t>
    </r>
    <r>
      <rPr>
        <sz val="12"/>
        <color indexed="8"/>
        <rFont val="宋体"/>
        <family val="0"/>
      </rPr>
      <t xml:space="preserve">   固体废弃物与化学品</t>
    </r>
  </si>
  <si>
    <t xml:space="preserve">    生态保护</t>
  </si>
  <si>
    <t xml:space="preserve">  天然林保护</t>
  </si>
  <si>
    <r>
      <t xml:space="preserve"> </t>
    </r>
    <r>
      <rPr>
        <sz val="12"/>
        <color indexed="8"/>
        <rFont val="宋体"/>
        <family val="0"/>
      </rPr>
      <t xml:space="preserve">   森林管护</t>
    </r>
  </si>
  <si>
    <t xml:space="preserve">   能源管理事务</t>
  </si>
  <si>
    <r>
      <t xml:space="preserve"> </t>
    </r>
    <r>
      <rPr>
        <sz val="12"/>
        <color indexed="8"/>
        <rFont val="宋体"/>
        <family val="0"/>
      </rPr>
      <t xml:space="preserve">    能源科技装备</t>
    </r>
  </si>
  <si>
    <t xml:space="preserve">  其他节能环保支出（款）</t>
  </si>
  <si>
    <r>
      <t xml:space="preserve"> </t>
    </r>
    <r>
      <rPr>
        <sz val="12"/>
        <color indexed="8"/>
        <rFont val="宋体"/>
        <family val="0"/>
      </rPr>
      <t xml:space="preserve">   其他节能环保支出（款）</t>
    </r>
  </si>
  <si>
    <t xml:space="preserve">  其他城乡社区支出（款）</t>
  </si>
  <si>
    <t xml:space="preserve">    其他城乡社区支出（项）</t>
  </si>
  <si>
    <r>
      <t xml:space="preserve"> </t>
    </r>
    <r>
      <rPr>
        <sz val="12"/>
        <color indexed="8"/>
        <rFont val="宋体"/>
        <family val="0"/>
      </rPr>
      <t xml:space="preserve">   稳定农民收入补贴</t>
    </r>
  </si>
  <si>
    <t xml:space="preserve">    农业结构调整补贴</t>
  </si>
  <si>
    <r>
      <t xml:space="preserve"> </t>
    </r>
    <r>
      <rPr>
        <sz val="12"/>
        <color indexed="8"/>
        <rFont val="宋体"/>
        <family val="0"/>
      </rPr>
      <t xml:space="preserve">   水利安全监督</t>
    </r>
  </si>
  <si>
    <r>
      <t xml:space="preserve"> </t>
    </r>
    <r>
      <rPr>
        <sz val="12"/>
        <color indexed="8"/>
        <rFont val="宋体"/>
        <family val="0"/>
      </rPr>
      <t xml:space="preserve">   产业化经营</t>
    </r>
  </si>
  <si>
    <r>
      <t xml:space="preserve"> </t>
    </r>
    <r>
      <rPr>
        <sz val="12"/>
        <color indexed="8"/>
        <rFont val="宋体"/>
        <family val="0"/>
      </rPr>
      <t xml:space="preserve">   对村集体经济组织的补助</t>
    </r>
  </si>
  <si>
    <t xml:space="preserve">    其他普惠金融发展支出</t>
  </si>
  <si>
    <t xml:space="preserve">    公路建设</t>
  </si>
  <si>
    <t xml:space="preserve">    公路养护</t>
  </si>
  <si>
    <t xml:space="preserve">    公路和运输安全</t>
  </si>
  <si>
    <r>
      <t xml:space="preserve"> </t>
    </r>
    <r>
      <rPr>
        <sz val="12"/>
        <color indexed="8"/>
        <rFont val="宋体"/>
        <family val="0"/>
      </rPr>
      <t xml:space="preserve">   水路运输管理支出</t>
    </r>
  </si>
  <si>
    <t xml:space="preserve">  成品油价格改革对交通运输的补贴</t>
  </si>
  <si>
    <t xml:space="preserve">    成品油价格改革补贴其他支出</t>
  </si>
  <si>
    <t xml:space="preserve">  车辆购置税支出</t>
  </si>
  <si>
    <t xml:space="preserve">    车辆购置税用于农村公路建设支出</t>
  </si>
  <si>
    <t xml:space="preserve">  其他交通运输支出(款)</t>
  </si>
  <si>
    <t xml:space="preserve">  其他商业服务业等支出（款）</t>
  </si>
  <si>
    <r>
      <t xml:space="preserve"> </t>
    </r>
    <r>
      <rPr>
        <sz val="12"/>
        <rFont val="宋体"/>
        <family val="0"/>
      </rPr>
      <t xml:space="preserve">   服务业基础设施建设</t>
    </r>
  </si>
  <si>
    <t xml:space="preserve">  金融发展支出</t>
  </si>
  <si>
    <t xml:space="preserve">    其他金融发展支出</t>
  </si>
  <si>
    <t>十六、援助其他地区支出</t>
  </si>
  <si>
    <t xml:space="preserve">  其他支出</t>
  </si>
  <si>
    <t xml:space="preserve">    国土资源调查</t>
  </si>
  <si>
    <r>
      <t xml:space="preserve"> </t>
    </r>
    <r>
      <rPr>
        <sz val="12"/>
        <color indexed="8"/>
        <rFont val="宋体"/>
        <family val="0"/>
      </rPr>
      <t xml:space="preserve">   海域使用管理</t>
    </r>
  </si>
  <si>
    <r>
      <t xml:space="preserve"> </t>
    </r>
    <r>
      <rPr>
        <sz val="12"/>
        <color indexed="8"/>
        <rFont val="宋体"/>
        <family val="0"/>
      </rPr>
      <t xml:space="preserve">   海洋环境保护与监测</t>
    </r>
  </si>
  <si>
    <r>
      <t xml:space="preserve"> </t>
    </r>
    <r>
      <rPr>
        <sz val="12"/>
        <color indexed="8"/>
        <rFont val="宋体"/>
        <family val="0"/>
      </rPr>
      <t xml:space="preserve">   海洋调查评价</t>
    </r>
  </si>
  <si>
    <t xml:space="preserve">    气象预报预测</t>
  </si>
  <si>
    <t>十八、住房保障支出</t>
  </si>
  <si>
    <t>十九、粮油物资储备支出</t>
  </si>
  <si>
    <t xml:space="preserve">    地方政府一般债务付息支出</t>
  </si>
  <si>
    <t xml:space="preserve">  地方政府一般债务发行费用支出</t>
  </si>
  <si>
    <t>附表2</t>
  </si>
  <si>
    <t>附表4</t>
  </si>
  <si>
    <t>支出科目</t>
  </si>
  <si>
    <t>决算数</t>
  </si>
  <si>
    <t>附表6</t>
  </si>
  <si>
    <t>附表7</t>
  </si>
  <si>
    <t xml:space="preserve">  </t>
  </si>
  <si>
    <t>附表10</t>
  </si>
  <si>
    <t>小 计</t>
  </si>
  <si>
    <t>地方政府专项债务转贷收入</t>
  </si>
  <si>
    <r>
      <t>附表1</t>
    </r>
    <r>
      <rPr>
        <sz val="12"/>
        <rFont val="宋体"/>
        <family val="0"/>
      </rPr>
      <t>2</t>
    </r>
  </si>
  <si>
    <t>附表11</t>
  </si>
  <si>
    <t>调出资金</t>
  </si>
  <si>
    <t>地方政府专项债务还本支出</t>
  </si>
  <si>
    <t>年终结余</t>
  </si>
  <si>
    <t>附表13</t>
  </si>
  <si>
    <t>科        目</t>
  </si>
  <si>
    <t>预算数</t>
  </si>
  <si>
    <t>决算数</t>
  </si>
  <si>
    <t>一、利润收入</t>
  </si>
  <si>
    <t xml:space="preserve">   烟草企业利润收入</t>
  </si>
  <si>
    <t xml:space="preserve">   石油石化企业利润收入</t>
  </si>
  <si>
    <t xml:space="preserve">   电力企业利润收入</t>
  </si>
  <si>
    <t xml:space="preserve">   电信企业利润收入</t>
  </si>
  <si>
    <t xml:space="preserve">   其他国有资本经营预算企业利润收入</t>
  </si>
  <si>
    <t>五、其他国有资本经营预算收入</t>
  </si>
  <si>
    <t>本年收入合计</t>
  </si>
  <si>
    <t>收 入 总 计</t>
  </si>
  <si>
    <t>支 出 总 计</t>
  </si>
  <si>
    <t>附表15</t>
  </si>
  <si>
    <t>单位：万元</t>
  </si>
  <si>
    <r>
      <t>决算数为预算数的</t>
    </r>
    <r>
      <rPr>
        <sz val="10"/>
        <rFont val="Arial"/>
        <family val="2"/>
      </rPr>
      <t>%</t>
    </r>
  </si>
  <si>
    <t xml:space="preserve">    上年结转</t>
  </si>
  <si>
    <t>单位：万元</t>
  </si>
  <si>
    <t>科        目</t>
  </si>
  <si>
    <t>预算数</t>
  </si>
  <si>
    <t>决算数</t>
  </si>
  <si>
    <t>一、社会保障和就业支出</t>
  </si>
  <si>
    <t>二、国有资本经营预算支出</t>
  </si>
  <si>
    <r>
      <t xml:space="preserve">  1</t>
    </r>
    <r>
      <rPr>
        <sz val="12"/>
        <rFont val="Calibri"/>
        <family val="0"/>
      </rPr>
      <t>.</t>
    </r>
    <r>
      <rPr>
        <sz val="12"/>
        <rFont val="宋体"/>
        <family val="0"/>
      </rPr>
      <t>解决历史遗留问题及改革成本支出</t>
    </r>
  </si>
  <si>
    <r>
      <t xml:space="preserve">  2</t>
    </r>
    <r>
      <rPr>
        <sz val="12"/>
        <rFont val="Calibri"/>
        <family val="0"/>
      </rPr>
      <t>.</t>
    </r>
    <r>
      <rPr>
        <sz val="12"/>
        <rFont val="宋体"/>
        <family val="0"/>
      </rPr>
      <t>国有企业资本金注入</t>
    </r>
  </si>
  <si>
    <r>
      <t xml:space="preserve">  3</t>
    </r>
    <r>
      <rPr>
        <sz val="12"/>
        <rFont val="Calibri"/>
        <family val="0"/>
      </rPr>
      <t>.</t>
    </r>
    <r>
      <rPr>
        <sz val="12"/>
        <rFont val="宋体"/>
        <family val="0"/>
      </rPr>
      <t>国有企业政策性补贴</t>
    </r>
  </si>
  <si>
    <r>
      <t xml:space="preserve">  4</t>
    </r>
    <r>
      <rPr>
        <sz val="12"/>
        <rFont val="Calibri"/>
        <family val="0"/>
      </rPr>
      <t>.</t>
    </r>
    <r>
      <rPr>
        <sz val="12"/>
        <rFont val="宋体"/>
        <family val="0"/>
      </rPr>
      <t>金融国有资本经营预算支出</t>
    </r>
  </si>
  <si>
    <r>
      <t xml:space="preserve">  5</t>
    </r>
    <r>
      <rPr>
        <sz val="12"/>
        <rFont val="Calibri"/>
        <family val="0"/>
      </rPr>
      <t>.</t>
    </r>
    <r>
      <rPr>
        <sz val="12"/>
        <rFont val="宋体"/>
        <family val="0"/>
      </rPr>
      <t>其他国有资本经营预算支出</t>
    </r>
  </si>
  <si>
    <r>
      <t xml:space="preserve">   </t>
    </r>
    <r>
      <rPr>
        <sz val="12"/>
        <rFont val="宋体"/>
        <family val="0"/>
      </rPr>
      <t xml:space="preserve">  </t>
    </r>
    <r>
      <rPr>
        <sz val="12"/>
        <rFont val="宋体"/>
        <family val="0"/>
      </rPr>
      <t>其他国有资本经营预算支出</t>
    </r>
  </si>
  <si>
    <t>三、转移性支出</t>
  </si>
  <si>
    <t>附表16</t>
  </si>
  <si>
    <t xml:space="preserve">    结转下年</t>
  </si>
  <si>
    <t>决算数为预算数的%</t>
  </si>
  <si>
    <t>附表17</t>
  </si>
  <si>
    <t>附表18</t>
  </si>
  <si>
    <r>
      <t>附表2</t>
    </r>
    <r>
      <rPr>
        <sz val="12"/>
        <rFont val="宋体"/>
        <family val="0"/>
      </rPr>
      <t>1</t>
    </r>
  </si>
  <si>
    <t>上解上级支出</t>
  </si>
  <si>
    <t>地方政府一般债务还本支出</t>
  </si>
  <si>
    <t>增设预算周转金</t>
  </si>
  <si>
    <t>援助其他地区支出</t>
  </si>
  <si>
    <t>年终结余</t>
  </si>
  <si>
    <t>补充预算稳定调节基金</t>
  </si>
  <si>
    <r>
      <t>注：本县所辖乡镇作为一级预算部门管理，未单独编制政府预算，为此未区分本级与全辖，本表与附表1</t>
    </r>
    <r>
      <rPr>
        <sz val="12"/>
        <rFont val="宋体"/>
        <family val="0"/>
      </rPr>
      <t>5</t>
    </r>
    <r>
      <rPr>
        <sz val="12"/>
        <rFont val="宋体"/>
        <family val="0"/>
      </rPr>
      <t>数据一致。</t>
    </r>
  </si>
  <si>
    <r>
      <t>注：本县所辖乡镇作为一级预算部门管理，未单独编制政府预算，为此未区分本级与全辖，本表与附表16</t>
    </r>
    <r>
      <rPr>
        <sz val="12"/>
        <rFont val="宋体"/>
        <family val="0"/>
      </rPr>
      <t>数据一致。</t>
    </r>
  </si>
  <si>
    <r>
      <t>注：本县所辖乡镇作为一级预算部门管理，未单独编制政府预算，为此未区分本级与全辖，本表与附表19</t>
    </r>
    <r>
      <rPr>
        <sz val="12"/>
        <rFont val="宋体"/>
        <family val="0"/>
      </rPr>
      <t>数据一致。</t>
    </r>
  </si>
  <si>
    <t>一、城乡居民社会养老保险基金收入</t>
  </si>
  <si>
    <t xml:space="preserve">          转移收入</t>
  </si>
  <si>
    <t>二、机关事业单位社会养老保险基金收入</t>
  </si>
  <si>
    <t>一、城乡居民社会养老保险基金支出</t>
  </si>
  <si>
    <t xml:space="preserve">    其中：社会保险待遇支出</t>
  </si>
  <si>
    <t xml:space="preserve">          转移支出</t>
  </si>
  <si>
    <t xml:space="preserve">          上解支出</t>
  </si>
  <si>
    <t xml:space="preserve">          其他支出</t>
  </si>
  <si>
    <t>二、机关事业单位社会养老保险基金支出</t>
  </si>
  <si>
    <r>
      <t>附表2</t>
    </r>
    <r>
      <rPr>
        <sz val="12"/>
        <rFont val="宋体"/>
        <family val="0"/>
      </rPr>
      <t>2</t>
    </r>
  </si>
  <si>
    <r>
      <t>注：本县所辖乡镇作为一级预算部门管理，未单独编制政府预算，为此未区分本级与全辖，本表与附表20</t>
    </r>
    <r>
      <rPr>
        <sz val="12"/>
        <rFont val="宋体"/>
        <family val="0"/>
      </rPr>
      <t>数据一致。</t>
    </r>
  </si>
  <si>
    <t>2019年一般公共预算收入决算表</t>
  </si>
  <si>
    <t>2018年   收入</t>
  </si>
  <si>
    <t>2019年收入</t>
  </si>
  <si>
    <r>
      <t xml:space="preserve">       </t>
    </r>
    <r>
      <rPr>
        <sz val="12"/>
        <rFont val="Calibri"/>
        <family val="0"/>
      </rPr>
      <t>营业税</t>
    </r>
  </si>
  <si>
    <t xml:space="preserve">   环保税</t>
  </si>
  <si>
    <t xml:space="preserve">      其他税收收入</t>
  </si>
  <si>
    <t>1、增值税</t>
  </si>
  <si>
    <t>2、消费税</t>
  </si>
  <si>
    <t>3、营业税</t>
  </si>
  <si>
    <t>4、企业所得税60%</t>
  </si>
  <si>
    <t>5、个人所得税60%</t>
  </si>
  <si>
    <t>6、车辆购置税</t>
  </si>
  <si>
    <r>
      <t>1、</t>
    </r>
    <r>
      <rPr>
        <sz val="12"/>
        <rFont val="Calibri"/>
        <family val="0"/>
      </rPr>
      <t>税务局</t>
    </r>
  </si>
  <si>
    <t>2、财政局</t>
  </si>
  <si>
    <t>3、退税（成品油价改划出）</t>
  </si>
  <si>
    <t>附表1</t>
  </si>
  <si>
    <r>
      <t>2019</t>
    </r>
    <r>
      <rPr>
        <b/>
        <sz val="18"/>
        <color indexed="8"/>
        <rFont val="方正小标宋简体"/>
        <family val="4"/>
      </rPr>
      <t>年一般公共预算支出决算表</t>
    </r>
  </si>
  <si>
    <r>
      <t>201</t>
    </r>
    <r>
      <rPr>
        <b/>
        <sz val="12"/>
        <color indexed="8"/>
        <rFont val="宋体"/>
        <family val="0"/>
      </rPr>
      <t>9</t>
    </r>
    <r>
      <rPr>
        <b/>
        <sz val="12"/>
        <color indexed="8"/>
        <rFont val="宋体"/>
        <family val="0"/>
      </rPr>
      <t xml:space="preserve">年支出 </t>
    </r>
  </si>
  <si>
    <t>人员工资调整标准增加支出</t>
  </si>
  <si>
    <r>
      <t xml:space="preserve"> </t>
    </r>
    <r>
      <rPr>
        <sz val="12"/>
        <color indexed="8"/>
        <rFont val="宋体"/>
        <family val="0"/>
      </rPr>
      <t xml:space="preserve">   预算改革业务</t>
    </r>
  </si>
  <si>
    <t xml:space="preserve">  知识产权事务</t>
  </si>
  <si>
    <t xml:space="preserve">    其他知识产权事务支出</t>
  </si>
  <si>
    <t xml:space="preserve">  港澳台事务</t>
  </si>
  <si>
    <t xml:space="preserve">    华侨事务</t>
  </si>
  <si>
    <t xml:space="preserve">    其他统战事务支出</t>
  </si>
  <si>
    <t xml:space="preserve">  市场监督管理事务</t>
  </si>
  <si>
    <t>机构改革工商行政管理事务及质量技术监督与检验检疫事务合并为市场监督管理事务</t>
  </si>
  <si>
    <t xml:space="preserve">    市场监督管理专项</t>
  </si>
  <si>
    <t xml:space="preserve">    信息化建设</t>
  </si>
  <si>
    <t xml:space="preserve">    标准化管理</t>
  </si>
  <si>
    <t xml:space="preserve">    药品事务</t>
  </si>
  <si>
    <t xml:space="preserve">    其他市场监督管理事务</t>
  </si>
  <si>
    <t xml:space="preserve">  国防动员</t>
  </si>
  <si>
    <t xml:space="preserve">    兵役征集</t>
  </si>
  <si>
    <t xml:space="preserve">    国防教育</t>
  </si>
  <si>
    <t xml:space="preserve">    预备役部队</t>
  </si>
  <si>
    <r>
      <t xml:space="preserve"> </t>
    </r>
    <r>
      <rPr>
        <sz val="12"/>
        <color indexed="8"/>
        <rFont val="宋体"/>
        <family val="0"/>
      </rPr>
      <t xml:space="preserve">   民兵</t>
    </r>
  </si>
  <si>
    <t xml:space="preserve">    边海防</t>
  </si>
  <si>
    <t>机构改革边防并入边海防</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</si>
  <si>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</si>
  <si>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</si>
  <si>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</si>
  <si>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</si>
  <si>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</si>
  <si>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</si>
  <si>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</si>
  <si>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监狱</t>
  </si>
  <si>
    <t xml:space="preserve">    其他教育管理事务支出</t>
  </si>
  <si>
    <t xml:space="preserve">  基础研究</t>
  </si>
  <si>
    <t xml:space="preserve">    自然科学基金</t>
  </si>
  <si>
    <t xml:space="preserve">    高新技术</t>
  </si>
  <si>
    <t>机构改革旅游支出并入</t>
  </si>
  <si>
    <t xml:space="preserve">  文化和旅游</t>
  </si>
  <si>
    <t xml:space="preserve">    艺术表演团体</t>
  </si>
  <si>
    <t xml:space="preserve">    文化和旅游交流与合作</t>
  </si>
  <si>
    <t xml:space="preserve">    文化和旅游市场管理</t>
  </si>
  <si>
    <t xml:space="preserve">    旅游宣传</t>
  </si>
  <si>
    <t xml:space="preserve">    其他文化和旅游支出</t>
  </si>
  <si>
    <t xml:space="preserve">  新闻出版电影</t>
  </si>
  <si>
    <t xml:space="preserve">    出版发行</t>
  </si>
  <si>
    <t xml:space="preserve">  广播电视</t>
  </si>
  <si>
    <t xml:space="preserve">    其他广播电视支出</t>
  </si>
  <si>
    <t xml:space="preserve">    民间组织管理</t>
  </si>
  <si>
    <t xml:space="preserve">  财政对基本养老保险基金的补助</t>
  </si>
  <si>
    <t xml:space="preserve">    机关事业单位职业年金缴费支出</t>
  </si>
  <si>
    <t xml:space="preserve">    在乡复员、退伍军人生活补助</t>
  </si>
  <si>
    <t xml:space="preserve">    农村籍退役士兵老年生活补助</t>
  </si>
  <si>
    <t xml:space="preserve">    军队转业干部安置</t>
  </si>
  <si>
    <t xml:space="preserve">    拥军优属</t>
  </si>
  <si>
    <t>八、卫生健康支出</t>
  </si>
  <si>
    <t xml:space="preserve">  卫生健康管理事务</t>
  </si>
  <si>
    <t xml:space="preserve">    其他卫生健康管理事务支出</t>
  </si>
  <si>
    <t xml:space="preserve">    精神病医院</t>
  </si>
  <si>
    <t xml:space="preserve">  行政事业单位医疗</t>
  </si>
  <si>
    <t xml:space="preserve">    行政单位医疗</t>
  </si>
  <si>
    <t xml:space="preserve">    事业单位医疗</t>
  </si>
  <si>
    <t xml:space="preserve">  财政对基本医疗保险基金的补助</t>
  </si>
  <si>
    <t xml:space="preserve">    财政对城乡居民基本医疗保险基金的补助</t>
  </si>
  <si>
    <t xml:space="preserve">  优抚对象管理事务</t>
  </si>
  <si>
    <t xml:space="preserve">    优抚对象医疗补助</t>
  </si>
  <si>
    <t xml:space="preserve">    其他优抚对象医疗支出</t>
  </si>
  <si>
    <t xml:space="preserve">  老龄卫生健康事务（款）</t>
  </si>
  <si>
    <t xml:space="preserve">    老龄卫生健康事务（项）</t>
  </si>
  <si>
    <t xml:space="preserve">  其他卫生健康支出(款)</t>
  </si>
  <si>
    <t xml:space="preserve">    其他卫生健康支出(项)</t>
  </si>
  <si>
    <t xml:space="preserve">    生态环境监测与信息</t>
  </si>
  <si>
    <t xml:space="preserve">    生态环境执法监察</t>
  </si>
  <si>
    <t xml:space="preserve">    清洁生产专项支出</t>
  </si>
  <si>
    <r>
      <t xml:space="preserve">    </t>
    </r>
    <r>
      <rPr>
        <sz val="12"/>
        <color indexed="8"/>
        <rFont val="宋体"/>
        <family val="0"/>
      </rPr>
      <t>其他污染减排支出</t>
    </r>
  </si>
  <si>
    <t>2018年新增一般债券9953万元，2019年新增一般债券5800万元，减少新增一般债券支出4153万元</t>
  </si>
  <si>
    <t xml:space="preserve">  林业和草原</t>
  </si>
  <si>
    <t xml:space="preserve">    事业机构</t>
  </si>
  <si>
    <t xml:space="preserve">    技术推广与转让化</t>
  </si>
  <si>
    <t xml:space="preserve">    执法与监督</t>
  </si>
  <si>
    <t xml:space="preserve">    产业化管理</t>
  </si>
  <si>
    <t xml:space="preserve">    防灾减灾</t>
  </si>
  <si>
    <t xml:space="preserve">    水利执法监督</t>
  </si>
  <si>
    <t xml:space="preserve">    抗旱</t>
  </si>
  <si>
    <t xml:space="preserve">    其他农业综合开发支出</t>
  </si>
  <si>
    <r>
      <t>增加新增一般债券列支1</t>
    </r>
    <r>
      <rPr>
        <sz val="9"/>
        <color indexed="8"/>
        <rFont val="宋体"/>
        <family val="0"/>
      </rPr>
      <t>7053万元。</t>
    </r>
  </si>
  <si>
    <t xml:space="preserve">    公路运输管理</t>
  </si>
  <si>
    <t>十七、自然资源海洋气象等支出</t>
  </si>
  <si>
    <t>机构改革，海洋与渔业局并入</t>
  </si>
  <si>
    <t xml:space="preserve">  自然资源事务</t>
  </si>
  <si>
    <t xml:space="preserve">    自然资源规划及管理</t>
  </si>
  <si>
    <t xml:space="preserve">    土地资源利用与保护</t>
  </si>
  <si>
    <t xml:space="preserve">    其他自然资源事务支出</t>
  </si>
  <si>
    <r>
      <rPr>
        <sz val="12"/>
        <color indexed="8"/>
        <rFont val="宋体"/>
        <family val="0"/>
      </rPr>
      <t xml:space="preserve"> </t>
    </r>
    <r>
      <rPr>
        <sz val="12"/>
        <color indexed="8"/>
        <rFont val="宋体"/>
        <family val="0"/>
      </rPr>
      <t xml:space="preserve">   </t>
    </r>
    <r>
      <rPr>
        <sz val="12"/>
        <color indexed="8"/>
        <rFont val="宋体"/>
        <family val="0"/>
      </rPr>
      <t>行政运行</t>
    </r>
  </si>
  <si>
    <t xml:space="preserve">    海洋执法监察</t>
  </si>
  <si>
    <t xml:space="preserve">    气象装备保障维护</t>
  </si>
  <si>
    <t xml:space="preserve">    气象基础设施建设与维护</t>
  </si>
  <si>
    <t>粮食局人员工资并入商务局</t>
  </si>
  <si>
    <t>二十、灾害防治及应急管理支出</t>
  </si>
  <si>
    <t xml:space="preserve">  应急管理事务</t>
  </si>
  <si>
    <t xml:space="preserve">    安全监管</t>
  </si>
  <si>
    <t xml:space="preserve">    应急救援</t>
  </si>
  <si>
    <t xml:space="preserve">    应急管理</t>
  </si>
  <si>
    <t xml:space="preserve">    其他应急管理支出</t>
  </si>
  <si>
    <t xml:space="preserve">  消防事务</t>
  </si>
  <si>
    <t xml:space="preserve">    消防应急救援</t>
  </si>
  <si>
    <t xml:space="preserve">  地震事务</t>
  </si>
  <si>
    <t xml:space="preserve">    地震预测预报</t>
  </si>
  <si>
    <t xml:space="preserve">    防震减灾基础管理</t>
  </si>
  <si>
    <t xml:space="preserve">  自然灾害防治</t>
  </si>
  <si>
    <t xml:space="preserve">    地质灾害防治</t>
  </si>
  <si>
    <t xml:space="preserve">  自然灾害救灾及恢复重建支出</t>
  </si>
  <si>
    <t xml:space="preserve">    中央自然灾害生活补助</t>
  </si>
  <si>
    <t xml:space="preserve">    地方自然灾害生活补助</t>
  </si>
  <si>
    <t xml:space="preserve">  其他灾害防治及应急管理支出（款）</t>
  </si>
  <si>
    <t>二十一、其他支出(类)</t>
  </si>
  <si>
    <t>二十二、债务付息支出</t>
  </si>
  <si>
    <t>二十三、债务发行费用支出</t>
  </si>
  <si>
    <t>2019年本级一般公共预算收入决算表</t>
  </si>
  <si>
    <t>2、本县所辖乡镇作为一级预算部门管理，未单独编制政府预算，为此未区分本级与全辖，本表与附表1数据一致。</t>
  </si>
  <si>
    <t>附表5</t>
  </si>
  <si>
    <t>2019年本级一般公共预算支出决算功能分类明细表</t>
  </si>
  <si>
    <t>人员工资调整标准增加支出</t>
  </si>
  <si>
    <t>机构改革旅游支出并入</t>
  </si>
  <si>
    <t>八、卫生健康支出</t>
  </si>
  <si>
    <t>2018年新增一般债券9953万元，2019年新增一般债券5800万元，减少新增一般债券支出4153万元</t>
  </si>
  <si>
    <t>增加新增一般债券列支17053万元。</t>
  </si>
  <si>
    <t>十六、援助其他地区支出</t>
  </si>
  <si>
    <t>十七、自然资源海洋气象等支出</t>
  </si>
  <si>
    <t>机构改革，海洋与渔业局并入</t>
  </si>
  <si>
    <t>十八、住房保障支出</t>
  </si>
  <si>
    <t>十九、粮油物资储备支出</t>
  </si>
  <si>
    <t>粮食局人员工资并入商务局</t>
  </si>
  <si>
    <t>二十、灾害防治及应急管理支出</t>
  </si>
  <si>
    <t>二十一、其他支出(类)</t>
  </si>
  <si>
    <t>二十二、债务付息支出</t>
  </si>
  <si>
    <t>二十三、债务发行费用支出</t>
  </si>
  <si>
    <t xml:space="preserve">   中央财政收入</t>
  </si>
  <si>
    <t xml:space="preserve">   一般公共预算总收入</t>
  </si>
  <si>
    <t xml:space="preserve">   总收入中税性比重%</t>
  </si>
  <si>
    <t>二、上级补助收入</t>
  </si>
  <si>
    <t xml:space="preserve">  返还性收入</t>
  </si>
  <si>
    <t xml:space="preserve">  一般性转移支付收入</t>
  </si>
  <si>
    <t xml:space="preserve">  专项转移支付收入</t>
  </si>
  <si>
    <t>三、上年结余</t>
  </si>
  <si>
    <t>四、调入资金</t>
  </si>
  <si>
    <t>五、地方政府一般债券转贷收入</t>
  </si>
  <si>
    <t>七、调入预算稳定调节基金</t>
  </si>
  <si>
    <t>收入合计</t>
  </si>
  <si>
    <t>附表3</t>
  </si>
  <si>
    <t>支出合计</t>
  </si>
  <si>
    <t xml:space="preserve">   一般公共预算支出合计</t>
  </si>
  <si>
    <t>2019年本级一般公共预算支出决算表</t>
  </si>
  <si>
    <r>
      <t>备注：</t>
    </r>
    <r>
      <rPr>
        <sz val="11"/>
        <rFont val="宋体"/>
        <family val="0"/>
      </rPr>
      <t>本县所辖乡镇作为一级预算部门管理，未单独编制政府预算，为此未区分本级与全辖，本表与附表2数据一致。</t>
    </r>
  </si>
  <si>
    <r>
      <rPr>
        <sz val="12"/>
        <rFont val="黑体"/>
        <family val="3"/>
      </rPr>
      <t>备注：</t>
    </r>
    <r>
      <rPr>
        <sz val="12"/>
        <rFont val="宋体"/>
        <family val="0"/>
      </rPr>
      <t>1、2019年营业税科目停止使用，发生退税记入其他税收收入。</t>
    </r>
  </si>
  <si>
    <r>
      <rPr>
        <b/>
        <sz val="12"/>
        <rFont val="宋体"/>
        <family val="0"/>
      </rPr>
      <t>备注：</t>
    </r>
    <r>
      <rPr>
        <sz val="12"/>
        <rFont val="宋体"/>
        <family val="0"/>
      </rPr>
      <t>2019年营业税科目停止使用，发生退税记入其他税收收入。</t>
    </r>
  </si>
  <si>
    <t>附表1：2019年度一般公共预算收入决算表</t>
  </si>
  <si>
    <t>附表2：2019年度一般公共预算支出决算表</t>
  </si>
  <si>
    <t>附表3：2019年度本级一般公共预算收入决算表</t>
  </si>
  <si>
    <t>附表4：2019年度本级一般公共预算支出决算表</t>
  </si>
  <si>
    <t>附表5：2019年度本级一般公共预算支出决算功能分类明细表</t>
  </si>
  <si>
    <t>附表6：2019年度本级一般公共预算支出经济分类决算表</t>
  </si>
  <si>
    <t>附表7：2019年度本级一般公共预算基本支出经济分类决算表</t>
  </si>
  <si>
    <t>附表8：2019年度本级一般公共预算对下税收返还和转移支付决算表</t>
  </si>
  <si>
    <t>附表9：2019年度本级一般公共预算“三公”经费支出决算情况表</t>
  </si>
  <si>
    <t>附表10：2019年度政府性基金预算收入决算表</t>
  </si>
  <si>
    <t>附表11：2019年度政府性基金预算支出决算表</t>
  </si>
  <si>
    <t>附表12：2019年度本级政府性基金预算收入决算表</t>
  </si>
  <si>
    <t>附表13：2019年度本级政府性基金预算支出决算表</t>
  </si>
  <si>
    <t>附表14：2019年度本级政府性基金对下转移支付决算表</t>
  </si>
  <si>
    <t>附表15：2019年度国有资本经营预算收入决算表</t>
  </si>
  <si>
    <t>附表16：2019年度国有资本经营预算支出决算表</t>
  </si>
  <si>
    <t>附表17：2019年度本级国有资本经营预算收入决算表</t>
  </si>
  <si>
    <t>附表18：2019年度本级国有资本经营预算支出决算表</t>
  </si>
  <si>
    <t>附表19：2019年度社会保险基金预算收入决算表</t>
  </si>
  <si>
    <t>附表20：2019年度社会保险基金预算支出决算表</t>
  </si>
  <si>
    <t>附表21：2019年度本级社会保险基金预算收入决算表</t>
  </si>
  <si>
    <t>附表22：2019年度本级社会保险基金预算支出决算表</t>
  </si>
  <si>
    <t>附表23：2019年度政府一般债务余额和限额情况表</t>
  </si>
  <si>
    <t>附表24：2019年度本级政府一般债务余额和限额情况表</t>
  </si>
  <si>
    <t>附表25：2019年度政府专项债务余额和限额情况表</t>
  </si>
  <si>
    <t>附表26：2019年度本级政府专项债务余额和限额情况表</t>
  </si>
  <si>
    <t>2019年度政府决算收支表目录</t>
  </si>
  <si>
    <t>2019年度本级一般公共预算支出经济分类决算表</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</si>
  <si>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</si>
  <si>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</si>
  <si>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</si>
  <si>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</si>
  <si>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</si>
  <si>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</si>
  <si>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</si>
  <si>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</si>
  <si>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</si>
  <si>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</si>
  <si>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</si>
  <si>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</si>
  <si>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一般公共预算支出合计</t>
  </si>
  <si>
    <t>2019年一般公共预算基本支出经济分类决算表</t>
  </si>
  <si>
    <t>单位：万元</t>
  </si>
  <si>
    <t>支出科目</t>
  </si>
  <si>
    <t>决算数</t>
  </si>
  <si>
    <t xml:space="preserve">  工资奖金津补贴</t>
  </si>
  <si>
    <t xml:space="preserve">  社会保障缴费</t>
  </si>
  <si>
    <t xml:space="preserve">  住房公积金</t>
  </si>
  <si>
    <t xml:space="preserve">  办公经费</t>
  </si>
  <si>
    <r>
      <t xml:space="preserve"> </t>
    </r>
    <r>
      <rPr>
        <sz val="12"/>
        <rFont val="宋体"/>
        <family val="0"/>
      </rPr>
      <t xml:space="preserve"> 其他商品和服务支出</t>
    </r>
  </si>
  <si>
    <t>三、对事业单位经常性补助</t>
  </si>
  <si>
    <t xml:space="preserve">  工资福利支出</t>
  </si>
  <si>
    <t xml:space="preserve">  商品和服务支出</t>
  </si>
  <si>
    <t>四、对个人和家庭的补助</t>
  </si>
  <si>
    <r>
      <t xml:space="preserve"> </t>
    </r>
    <r>
      <rPr>
        <sz val="12"/>
        <rFont val="宋体"/>
        <family val="0"/>
      </rPr>
      <t xml:space="preserve"> </t>
    </r>
    <r>
      <rPr>
        <sz val="12"/>
        <rFont val="宋体"/>
        <family val="0"/>
      </rPr>
      <t>社会福利和救助</t>
    </r>
  </si>
  <si>
    <t xml:space="preserve">  离退休费</t>
  </si>
  <si>
    <t>一般公共预算基本支出合计</t>
  </si>
  <si>
    <t>2019年度本级一般公共预算对下税收返还和转移支付决算表</t>
  </si>
  <si>
    <t>………</t>
  </si>
  <si>
    <t>2019年度本级一般公共预算“三公”经费支出决算情况表</t>
  </si>
  <si>
    <r>
      <t>2.经汇总，本级2019年使用一般公共预算拨款安排的“三公”经费决算数为2210万元，比年初预算的3185万元下降30.6%。主要原因是各部门牢固树立过紧日子思想，贯彻落实厉行节约有关要求，压减一般性支出，从严控制三公经费支出。其中，因公出国（境）经费96万元，比年初预算的174万元下降44.8%，主要是严格出国境审批手续；公务接待费398万元，比年初预算的705万元下降43.5%，主要是厉行节约，严格执行公务接待费等相关规定，进一步规范公务接待；公务用车购置经费531万元，比年初预算的860万元下降38.3%</t>
    </r>
    <r>
      <rPr>
        <sz val="11"/>
        <rFont val="楷体"/>
        <family val="3"/>
      </rPr>
      <t>，主要是坚持强化公务用车管理，严格控制公务用车购置支出；公务用车运行经费1185万元，比年初预算的1446万元下降18.0%，主要是公务用车保有量减少，同时进一步规范公务用车使用管理。</t>
    </r>
  </si>
  <si>
    <t xml:space="preserve">2018年 收入  </t>
  </si>
  <si>
    <t>2019年收入</t>
  </si>
  <si>
    <t>备注</t>
  </si>
  <si>
    <t>一、国有土地收益基金收入</t>
  </si>
  <si>
    <t>二、农业土地开发资金收入</t>
  </si>
  <si>
    <t>三、国有土地使用权出让收入</t>
  </si>
  <si>
    <r>
      <t>四、</t>
    </r>
    <r>
      <rPr>
        <sz val="12"/>
        <rFont val="Times New Roman"/>
        <family val="1"/>
      </rPr>
      <t xml:space="preserve"> </t>
    </r>
    <r>
      <rPr>
        <sz val="12"/>
        <rFont val="宋体"/>
        <family val="0"/>
      </rPr>
      <t>城市基础设施配套费收入</t>
    </r>
  </si>
  <si>
    <t>五、污水处理费收入</t>
  </si>
  <si>
    <t>六、彩票公益金收入</t>
  </si>
  <si>
    <t xml:space="preserve">  其中：福利彩票公益金收入</t>
  </si>
  <si>
    <t xml:space="preserve">        体育彩票公益金收入</t>
  </si>
  <si>
    <t>七、其他政府性基金收入</t>
  </si>
  <si>
    <t>2019年度政府性基金预算收入决算表</t>
  </si>
  <si>
    <t>2019年度政府性基金预算支出决算表</t>
  </si>
  <si>
    <t>2018年实绩</t>
  </si>
  <si>
    <r>
      <t>201</t>
    </r>
    <r>
      <rPr>
        <b/>
        <sz val="12"/>
        <color indexed="8"/>
        <rFont val="宋体"/>
        <family val="0"/>
      </rPr>
      <t>9年支出</t>
    </r>
  </si>
  <si>
    <t>其中：   本级</t>
  </si>
  <si>
    <t>实绩</t>
  </si>
  <si>
    <t>比增%</t>
  </si>
  <si>
    <t>一、国家电影事业发展专项资金安排的支出</t>
  </si>
  <si>
    <t xml:space="preserve">   资助国产影片放映</t>
  </si>
  <si>
    <t xml:space="preserve">   资助城市影院</t>
  </si>
  <si>
    <t xml:space="preserve">   资助影院建设</t>
  </si>
  <si>
    <t xml:space="preserve">   其他国家电影事业发展专项资金支出</t>
  </si>
  <si>
    <t>二、旅游发展基金支出</t>
  </si>
  <si>
    <t xml:space="preserve">  地方旅游开发项目补助</t>
  </si>
  <si>
    <t>三、大中型水库移民后期扶持基金支出</t>
  </si>
  <si>
    <r>
      <t xml:space="preserve">  </t>
    </r>
    <r>
      <rPr>
        <sz val="12"/>
        <color indexed="8"/>
        <rFont val="宋体"/>
        <family val="0"/>
      </rPr>
      <t xml:space="preserve"> </t>
    </r>
    <r>
      <rPr>
        <sz val="12"/>
        <color indexed="8"/>
        <rFont val="宋体"/>
        <family val="0"/>
      </rPr>
      <t>移民补助</t>
    </r>
  </si>
  <si>
    <r>
      <t xml:space="preserve">  </t>
    </r>
    <r>
      <rPr>
        <sz val="12"/>
        <color indexed="8"/>
        <rFont val="宋体"/>
        <family val="0"/>
      </rPr>
      <t xml:space="preserve"> </t>
    </r>
    <r>
      <rPr>
        <sz val="12"/>
        <color indexed="8"/>
        <rFont val="宋体"/>
        <family val="0"/>
      </rPr>
      <t>基础设施建设和经济发展</t>
    </r>
  </si>
  <si>
    <r>
      <t xml:space="preserve">  </t>
    </r>
    <r>
      <rPr>
        <sz val="12"/>
        <color indexed="8"/>
        <rFont val="宋体"/>
        <family val="0"/>
      </rPr>
      <t xml:space="preserve"> </t>
    </r>
    <r>
      <rPr>
        <sz val="12"/>
        <color indexed="8"/>
        <rFont val="宋体"/>
        <family val="0"/>
      </rPr>
      <t>其他大中型水库移民后期扶持基金支出</t>
    </r>
  </si>
  <si>
    <t>四、小型水库移民扶助基金及对应专项债务收入安排的支出</t>
  </si>
  <si>
    <t xml:space="preserve">   基础设施建设和经济发展</t>
  </si>
  <si>
    <t>五、国有土地使用权出让收入及对应专项债务收入安排的支出</t>
  </si>
  <si>
    <t>六、地方政府专项债务付息支出</t>
  </si>
  <si>
    <t xml:space="preserve">    国有土地使用权出让金债务付息支出</t>
  </si>
  <si>
    <t xml:space="preserve">    土地储备债务付息支出</t>
  </si>
  <si>
    <t>七、地方政府专项债务发行费用支出</t>
  </si>
  <si>
    <t xml:space="preserve">    国有土地使用权出让金债务发行费用支出</t>
  </si>
  <si>
    <t xml:space="preserve">    土地储备专项债券发行费用支出</t>
  </si>
  <si>
    <t xml:space="preserve">    棚户区改造专项债券发行费用支出</t>
  </si>
  <si>
    <t>八、国有土地收益基金及对应专项债务收入安排的支出</t>
  </si>
  <si>
    <t>九、农业土地开发资金及对应专项债务收入安排的支出</t>
  </si>
  <si>
    <t>十、城市基础设施配套费及对应专项债务收入安排的支出</t>
  </si>
  <si>
    <t>十一、污水处理费及对应专项债务收入安排的支出</t>
  </si>
  <si>
    <t>十二、大中型水库库区基金及对应专项债务收入安排的支出</t>
  </si>
  <si>
    <r>
      <t xml:space="preserve"> </t>
    </r>
    <r>
      <rPr>
        <sz val="12"/>
        <rFont val="Calibri"/>
        <family val="0"/>
      </rPr>
      <t xml:space="preserve">   </t>
    </r>
    <r>
      <rPr>
        <sz val="12"/>
        <rFont val="宋体"/>
        <family val="0"/>
      </rPr>
      <t>基础设施建设和经济发展呢</t>
    </r>
  </si>
  <si>
    <t>十三、国家重大水利工程建设基金及对应专项债务收入安排的支出</t>
  </si>
  <si>
    <t xml:space="preserve">    三峡工程后续工作</t>
  </si>
  <si>
    <t>十四、彩票公益金及对应专项债务收入安排的支出</t>
  </si>
  <si>
    <t xml:space="preserve">    用于扶贫的彩票公益金支出</t>
  </si>
  <si>
    <t>十五、土地储备专项债券收入安排的支出</t>
  </si>
  <si>
    <t xml:space="preserve">    其他土地储备专项债券收入安排的支出</t>
  </si>
  <si>
    <t xml:space="preserve">十六、棚户区改造专项债券收入安排的支出 </t>
  </si>
  <si>
    <t xml:space="preserve">    其他棚户区改造专项债券收入安排的支出</t>
  </si>
  <si>
    <t>上解上级支出</t>
  </si>
  <si>
    <t>政府性基金支出小计</t>
  </si>
  <si>
    <r>
      <t>201</t>
    </r>
    <r>
      <rPr>
        <b/>
        <sz val="18"/>
        <rFont val="方正小标宋简体"/>
        <family val="4"/>
      </rPr>
      <t>9</t>
    </r>
    <r>
      <rPr>
        <b/>
        <sz val="18"/>
        <rFont val="方正小标宋简体"/>
        <family val="4"/>
      </rPr>
      <t>年度本级政府性基金预算收入决算表</t>
    </r>
  </si>
  <si>
    <r>
      <t>说明：</t>
    </r>
    <r>
      <rPr>
        <sz val="12"/>
        <rFont val="宋体"/>
        <family val="0"/>
      </rPr>
      <t>本县所辖乡镇作为一级预算部门管理，未单独编制政府预算，为此未区分本级与全辖，本表与附表</t>
    </r>
    <r>
      <rPr>
        <sz val="12"/>
        <rFont val="Arial"/>
        <family val="2"/>
      </rPr>
      <t>10</t>
    </r>
    <r>
      <rPr>
        <sz val="12"/>
        <rFont val="宋体"/>
        <family val="0"/>
      </rPr>
      <t>数据一致。</t>
    </r>
  </si>
  <si>
    <t>2019年度本级政府性基金预算支出决算表</t>
  </si>
  <si>
    <t>备注：本县所辖乡镇作为一级预算部门管理，未单独编制政府预算，为此未区分本级与全辖，本表与附表11数据一致。</t>
  </si>
  <si>
    <r>
      <t>201</t>
    </r>
    <r>
      <rPr>
        <sz val="18"/>
        <rFont val="方正小标宋简体"/>
        <family val="4"/>
      </rPr>
      <t>9年度本级政府性基金对下转移支付决算表</t>
    </r>
  </si>
  <si>
    <r>
      <t>201</t>
    </r>
    <r>
      <rPr>
        <b/>
        <sz val="18"/>
        <rFont val="方正小标宋简体"/>
        <family val="4"/>
      </rPr>
      <t>9</t>
    </r>
    <r>
      <rPr>
        <b/>
        <sz val="18"/>
        <rFont val="方正小标宋简体"/>
        <family val="4"/>
      </rPr>
      <t>年度国有资本经营预算收入决算表</t>
    </r>
  </si>
  <si>
    <r>
      <t>201</t>
    </r>
    <r>
      <rPr>
        <b/>
        <sz val="18"/>
        <rFont val="方正小标宋简体"/>
        <family val="4"/>
      </rPr>
      <t>9</t>
    </r>
    <r>
      <rPr>
        <b/>
        <sz val="18"/>
        <rFont val="方正小标宋简体"/>
        <family val="4"/>
      </rPr>
      <t>年度国有资本经营预算支出决算表</t>
    </r>
  </si>
  <si>
    <r>
      <t>201</t>
    </r>
    <r>
      <rPr>
        <b/>
        <sz val="18"/>
        <rFont val="方正小标宋简体"/>
        <family val="4"/>
      </rPr>
      <t>9</t>
    </r>
    <r>
      <rPr>
        <b/>
        <sz val="18"/>
        <rFont val="方正小标宋简体"/>
        <family val="4"/>
      </rPr>
      <t>年度本级国有资本经营预算收入决算表</t>
    </r>
  </si>
  <si>
    <r>
      <t>201</t>
    </r>
    <r>
      <rPr>
        <b/>
        <sz val="18"/>
        <rFont val="方正小标宋简体"/>
        <family val="4"/>
      </rPr>
      <t>9</t>
    </r>
    <r>
      <rPr>
        <b/>
        <sz val="18"/>
        <rFont val="方正小标宋简体"/>
        <family val="4"/>
      </rPr>
      <t>年度本级国有资本经营预算支出决算表</t>
    </r>
  </si>
  <si>
    <t>2019年度社会保险基金预算收入决算表</t>
  </si>
  <si>
    <r>
      <t>201</t>
    </r>
    <r>
      <rPr>
        <sz val="18"/>
        <color indexed="8"/>
        <rFont val="方正小标宋简体"/>
        <family val="4"/>
      </rPr>
      <t>9年度社会保险基金预算支出决算表</t>
    </r>
  </si>
  <si>
    <t>2019年度本级社会保险基金预算收入决算表</t>
  </si>
  <si>
    <r>
      <t>201</t>
    </r>
    <r>
      <rPr>
        <sz val="18"/>
        <color indexed="8"/>
        <rFont val="方正小标宋简体"/>
        <family val="4"/>
      </rPr>
      <t>9年度本级社会保险基金预算支出决算表</t>
    </r>
  </si>
  <si>
    <t>2019年度政府一般债务余额和限额情况表</t>
  </si>
  <si>
    <t>政府债务余额</t>
  </si>
  <si>
    <t>金额</t>
  </si>
  <si>
    <r>
      <t>1.201</t>
    </r>
    <r>
      <rPr>
        <sz val="12"/>
        <rFont val="宋体"/>
        <family val="0"/>
      </rPr>
      <t>8</t>
    </r>
    <r>
      <rPr>
        <sz val="12"/>
        <rFont val="Calibri"/>
        <family val="0"/>
      </rPr>
      <t>年末一般债务余额</t>
    </r>
  </si>
  <si>
    <t>2.2019年新增一般债务额</t>
  </si>
  <si>
    <t>3.2019年偿还一般债务本金</t>
  </si>
  <si>
    <t>4.2019年末一般债务余额</t>
  </si>
  <si>
    <t>政府债务限额</t>
  </si>
  <si>
    <r>
      <t>1．201</t>
    </r>
    <r>
      <rPr>
        <sz val="12"/>
        <rFont val="宋体"/>
        <family val="0"/>
      </rPr>
      <t>8</t>
    </r>
    <r>
      <rPr>
        <sz val="12"/>
        <rFont val="Calibri"/>
        <family val="0"/>
      </rPr>
      <t>年一般债务限额</t>
    </r>
  </si>
  <si>
    <t>2．2019年新增一般债务限额</t>
  </si>
  <si>
    <t>3．2019年一般债务限额</t>
  </si>
  <si>
    <t>备注：本县所辖乡镇作为一级预算部门管理，未单独编制政府预算，为此未区分本级与全辖，本表与附表23数据一致。</t>
  </si>
  <si>
    <t>2019年度政府专项债务余额和限额情况表</t>
  </si>
  <si>
    <r>
      <t>1.201</t>
    </r>
    <r>
      <rPr>
        <sz val="12"/>
        <rFont val="宋体"/>
        <family val="0"/>
      </rPr>
      <t>8</t>
    </r>
    <r>
      <rPr>
        <sz val="12"/>
        <rFont val="Calibri"/>
        <family val="0"/>
      </rPr>
      <t>年末专项债务余额</t>
    </r>
  </si>
  <si>
    <t>2.2019年新增专项债务额</t>
  </si>
  <si>
    <t>3.2019年偿还专项债务本金</t>
  </si>
  <si>
    <t>4.2019年末专项债务余额</t>
  </si>
  <si>
    <t>1．2018年专项债务限额</t>
  </si>
  <si>
    <t>2．2019年新增专项债务限额</t>
  </si>
  <si>
    <t>3．2019年专项债务限额</t>
  </si>
  <si>
    <t>备注：本县所辖乡镇作为一级预算部门管理，未单独编制政府预算，为此未区分本级与全辖，本表与附表25数据一致。</t>
  </si>
  <si>
    <t>2019年度本级政府一般债务余额和限额情况表</t>
  </si>
  <si>
    <t>2019年度本级政府专项债务余额和限额情况表</t>
  </si>
  <si>
    <t xml:space="preserve">  退役军人管理事务</t>
  </si>
  <si>
    <r>
      <t>六、</t>
    </r>
    <r>
      <rPr>
        <b/>
        <sz val="10"/>
        <rFont val="黑体"/>
        <family val="3"/>
      </rPr>
      <t>地方政府向国际组织借款转贷收入</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</si>
</sst>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Red]\-#,##0\ "/>
    <numFmt numFmtId="182" formatCode="0.0%"/>
    <numFmt numFmtId="183" formatCode="#,##0_ "/>
    <numFmt numFmtId="184" formatCode="#,##0_);[Red]\(#,##0\)"/>
    <numFmt numFmtId="185" formatCode="0.00_ ;[Red]\-0.00\ "/>
    <numFmt numFmtId="186" formatCode="0.0"/>
    <numFmt numFmtId="187" formatCode="0_ "/>
    <numFmt numFmtId="188" formatCode="0.0_ "/>
    <numFmt numFmtId="189" formatCode="#,##0.00_ "/>
    <numFmt numFmtId="190" formatCode="* #,##0.0;* \-#,##0.0;* &quot;&quot;??;@"/>
    <numFmt numFmtId="191" formatCode="#,##0.0"/>
    <numFmt numFmtId="192" formatCode="* #,##0.00;* \-#,##0.00;* &quot;&quot;??;@"/>
    <numFmt numFmtId="193" formatCode="yyyy\-m\-d"/>
    <numFmt numFmtId="194" formatCode="0_);[Red]\(0\)"/>
    <numFmt numFmtId="195" formatCode="0_ ;[Red]\-0\ "/>
  </numFmts>
  <fonts count="110">
    <font>
      <sz val="12"/>
      <name val="Calibri"/>
      <family val="0"/>
    </font>
    <font>
      <sz val="11"/>
      <color indexed="8"/>
      <name val="宋体"/>
      <family val="0"/>
    </font>
    <font>
      <sz val="9"/>
      <name val="SimSun"/>
      <family val="0"/>
    </font>
    <font>
      <sz val="9"/>
      <name val="宋体"/>
      <family val="0"/>
    </font>
    <font>
      <sz val="12"/>
      <name val="黑体"/>
      <family val="3"/>
    </font>
    <font>
      <sz val="12"/>
      <name val="华文楷体"/>
      <family val="0"/>
    </font>
    <font>
      <sz val="11"/>
      <name val="楷体"/>
      <family val="3"/>
    </font>
    <font>
      <sz val="12"/>
      <name val="宋体"/>
      <family val="0"/>
    </font>
    <font>
      <sz val="10"/>
      <name val="Helv"/>
      <family val="2"/>
    </font>
    <font>
      <sz val="12"/>
      <name val="Helv"/>
      <family val="2"/>
    </font>
    <font>
      <b/>
      <sz val="12"/>
      <name val="宋体"/>
      <family val="0"/>
    </font>
    <font>
      <b/>
      <sz val="12"/>
      <name val="Times New Roman"/>
      <family val="1"/>
    </font>
    <font>
      <sz val="12"/>
      <name val="Times New Roman"/>
      <family val="1"/>
    </font>
    <font>
      <b/>
      <sz val="10"/>
      <name val="Helv"/>
      <family val="2"/>
    </font>
    <font>
      <b/>
      <sz val="12"/>
      <color indexed="8"/>
      <name val="宋体"/>
      <family val="0"/>
    </font>
    <font>
      <sz val="12"/>
      <color indexed="8"/>
      <name val="宋体"/>
      <family val="0"/>
    </font>
    <font>
      <sz val="10"/>
      <name val="宋体"/>
      <family val="0"/>
    </font>
    <font>
      <sz val="18"/>
      <name val="方正小标宋简体"/>
      <family val="4"/>
    </font>
    <font>
      <b/>
      <sz val="18"/>
      <name val="方正小标宋简体"/>
      <family val="4"/>
    </font>
    <font>
      <b/>
      <sz val="14"/>
      <name val="宋体"/>
      <family val="0"/>
    </font>
    <font>
      <b/>
      <sz val="12"/>
      <name val="黑体"/>
      <family val="3"/>
    </font>
    <font>
      <sz val="11"/>
      <name val="宋体"/>
      <family val="0"/>
    </font>
    <font>
      <sz val="12"/>
      <name val="Arial"/>
      <family val="2"/>
    </font>
    <font>
      <sz val="10"/>
      <name val="Arial"/>
      <family val="2"/>
    </font>
    <font>
      <b/>
      <sz val="18"/>
      <name val="方正小标宋_GBK"/>
      <family val="0"/>
    </font>
    <font>
      <sz val="12"/>
      <color indexed="10"/>
      <name val="宋体"/>
      <family val="0"/>
    </font>
    <font>
      <sz val="11"/>
      <name val="黑体"/>
      <family val="3"/>
    </font>
    <font>
      <b/>
      <sz val="10"/>
      <name val="Arial"/>
      <family val="2"/>
    </font>
    <font>
      <b/>
      <sz val="18"/>
      <color indexed="8"/>
      <name val="方正小标宋简体"/>
      <family val="4"/>
    </font>
    <font>
      <b/>
      <sz val="12"/>
      <color indexed="8"/>
      <name val="黑体"/>
      <family val="3"/>
    </font>
    <font>
      <b/>
      <sz val="11"/>
      <color indexed="8"/>
      <name val="黑体"/>
      <family val="3"/>
    </font>
    <font>
      <b/>
      <sz val="11"/>
      <name val="黑体"/>
      <family val="3"/>
    </font>
    <font>
      <b/>
      <sz val="11"/>
      <name val="宋体"/>
      <family val="0"/>
    </font>
    <font>
      <sz val="11"/>
      <color indexed="8"/>
      <name val="黑体"/>
      <family val="3"/>
    </font>
    <font>
      <b/>
      <sz val="10"/>
      <name val="黑体"/>
      <family val="3"/>
    </font>
    <font>
      <sz val="12"/>
      <color indexed="8"/>
      <name val="黑体"/>
      <family val="3"/>
    </font>
    <font>
      <sz val="18"/>
      <color indexed="8"/>
      <name val="方正小标宋简体"/>
      <family val="4"/>
    </font>
    <font>
      <b/>
      <sz val="12"/>
      <name val="Arial"/>
      <family val="2"/>
    </font>
    <font>
      <sz val="9"/>
      <color indexed="8"/>
      <name val="宋体"/>
      <family val="0"/>
    </font>
    <font>
      <b/>
      <sz val="9"/>
      <name val="Tahoma"/>
      <family val="2"/>
    </font>
    <font>
      <sz val="9"/>
      <name val="Tahoma"/>
      <family val="2"/>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color indexed="8"/>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6"/>
      <name val="宋体"/>
      <family val="0"/>
    </font>
    <font>
      <sz val="8"/>
      <color indexed="8"/>
      <name val="宋体"/>
      <family val="0"/>
    </font>
    <font>
      <b/>
      <sz val="10"/>
      <color indexed="8"/>
      <name val="宋体"/>
      <family val="0"/>
    </font>
    <font>
      <sz val="11"/>
      <color indexed="8"/>
      <name val="楷体"/>
      <family val="3"/>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0"/>
      <color rgb="FF000000"/>
      <name val="Calibri"/>
      <family val="0"/>
    </font>
    <font>
      <sz val="9"/>
      <color rgb="FF000000"/>
      <name val="Calibri"/>
      <family val="0"/>
    </font>
    <font>
      <sz val="9"/>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name val="Calibri"/>
      <family val="0"/>
    </font>
    <font>
      <sz val="11"/>
      <name val="Calibri"/>
      <family val="0"/>
    </font>
    <font>
      <sz val="10"/>
      <name val="Calibri"/>
      <family val="0"/>
    </font>
    <font>
      <b/>
      <sz val="11"/>
      <color rgb="FF000000"/>
      <name val="Calibri"/>
      <family val="0"/>
    </font>
    <font>
      <b/>
      <sz val="12"/>
      <name val="Calibri"/>
      <family val="0"/>
    </font>
    <font>
      <b/>
      <sz val="12"/>
      <color indexed="8"/>
      <name val="Calibri"/>
      <family val="0"/>
    </font>
    <font>
      <sz val="12"/>
      <color indexed="8"/>
      <name val="Calibri"/>
      <family val="0"/>
    </font>
    <font>
      <sz val="10"/>
      <color indexed="8"/>
      <name val="Calibri"/>
      <family val="0"/>
    </font>
    <font>
      <sz val="6"/>
      <name val="Calibri"/>
      <family val="0"/>
    </font>
    <font>
      <sz val="12"/>
      <color rgb="FF000000"/>
      <name val="Calibri"/>
      <family val="0"/>
    </font>
    <font>
      <b/>
      <sz val="12"/>
      <color rgb="FF000000"/>
      <name val="Calibri"/>
      <family val="0"/>
    </font>
    <font>
      <sz val="12"/>
      <name val="Cambria"/>
      <family val="0"/>
    </font>
    <font>
      <sz val="8"/>
      <color indexed="8"/>
      <name val="Calibri"/>
      <family val="0"/>
    </font>
    <font>
      <sz val="9"/>
      <color indexed="8"/>
      <name val="Calibri"/>
      <family val="0"/>
    </font>
    <font>
      <b/>
      <sz val="10"/>
      <color indexed="8"/>
      <name val="Calibri"/>
      <family val="0"/>
    </font>
    <font>
      <sz val="11"/>
      <color rgb="FF000000"/>
      <name val="楷体"/>
      <family val="3"/>
    </font>
    <font>
      <sz val="11"/>
      <color indexed="8"/>
      <name val="Calibri"/>
      <family val="0"/>
    </font>
    <font>
      <b/>
      <sz val="11"/>
      <color indexed="8"/>
      <name val="Calibri"/>
      <family val="0"/>
    </font>
    <font>
      <sz val="18"/>
      <color rgb="FF000000"/>
      <name val="方正小标宋简体"/>
      <family val="4"/>
    </font>
    <font>
      <sz val="11"/>
      <color theme="1"/>
      <name val="楷体"/>
      <family val="3"/>
    </font>
    <font>
      <b/>
      <sz val="16"/>
      <name val="Calibri"/>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color indexed="63"/>
      </right>
      <top style="thin"/>
      <bottom style="thin"/>
    </border>
    <border>
      <left>
        <color indexed="63"/>
      </left>
      <right style="medium"/>
      <top>
        <color indexed="63"/>
      </top>
      <bottom style="thin"/>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medium"/>
      <top style="medium"/>
      <bottom style="medium"/>
    </border>
    <border>
      <left style="medium"/>
      <right>
        <color indexed="63"/>
      </right>
      <top style="thin"/>
      <bottom style="medium"/>
    </border>
    <border>
      <left style="thin"/>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color indexed="63"/>
      </left>
      <right style="thin"/>
      <top style="medium"/>
      <bottom style="thin"/>
    </border>
    <border>
      <left style="thin"/>
      <right>
        <color indexed="63"/>
      </right>
      <top>
        <color indexed="63"/>
      </top>
      <bottom style="thin"/>
    </border>
    <border>
      <left>
        <color indexed="63"/>
      </left>
      <right>
        <color indexed="63"/>
      </right>
      <top style="medium"/>
      <bottom style="thin"/>
    </border>
    <border>
      <left style="medium"/>
      <right style="medium"/>
      <top>
        <color indexed="63"/>
      </top>
      <bottom style="thin"/>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color indexed="63"/>
      </bottom>
    </border>
    <border>
      <left style="medium"/>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color indexed="63"/>
      </right>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style="medium"/>
      <top style="medium"/>
      <bottom>
        <color indexed="63"/>
      </bottom>
    </border>
    <border>
      <left style="thin">
        <color indexed="8"/>
      </left>
      <right style="medium"/>
      <top>
        <color indexed="63"/>
      </top>
      <bottom>
        <color indexed="63"/>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127">
    <xf numFmtId="0" fontId="0" fillId="0" borderId="0">
      <alignment vertical="center"/>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9" fontId="6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0" fillId="0" borderId="0" applyNumberFormat="0" applyFill="0" applyBorder="0" applyAlignment="0" applyProtection="0"/>
    <xf numFmtId="0" fontId="71" fillId="20" borderId="0" applyNumberFormat="0" applyBorder="0" applyAlignment="0" applyProtection="0"/>
    <xf numFmtId="0" fontId="72" fillId="0" borderId="0">
      <alignment vertical="center"/>
      <protection/>
    </xf>
    <xf numFmtId="0" fontId="72" fillId="0" borderId="0">
      <alignment/>
      <protection/>
    </xf>
    <xf numFmtId="0" fontId="7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4" fillId="0" borderId="0">
      <alignment vertical="center"/>
      <protection/>
    </xf>
    <xf numFmtId="0" fontId="72" fillId="0" borderId="0">
      <alignment vertical="center"/>
      <protection/>
    </xf>
    <xf numFmtId="0" fontId="7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2" fillId="0" borderId="0">
      <alignment vertical="center"/>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vertical="center"/>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6" fillId="0" borderId="0" applyNumberFormat="0" applyFill="0" applyBorder="0" applyAlignment="0" applyProtection="0"/>
    <xf numFmtId="0" fontId="77" fillId="21" borderId="0" applyNumberFormat="0" applyBorder="0" applyAlignment="0" applyProtection="0"/>
    <xf numFmtId="0" fontId="78" fillId="0" borderId="4" applyNumberFormat="0" applyFill="0" applyAlignment="0" applyProtection="0"/>
    <xf numFmtId="44" fontId="65" fillId="0" borderId="0" applyFont="0" applyFill="0" applyBorder="0" applyAlignment="0" applyProtection="0"/>
    <xf numFmtId="42" fontId="65" fillId="0" borderId="0" applyFont="0" applyFill="0" applyBorder="0" applyAlignment="0" applyProtection="0"/>
    <xf numFmtId="0" fontId="79" fillId="22" borderId="5" applyNumberFormat="0" applyAlignment="0" applyProtection="0"/>
    <xf numFmtId="0" fontId="80" fillId="23"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43" fontId="65" fillId="0" borderId="0" applyFont="0" applyFill="0" applyBorder="0" applyAlignment="0" applyProtection="0"/>
    <xf numFmtId="43" fontId="0" fillId="0" borderId="0" applyFont="0" applyFill="0" applyBorder="0" applyAlignment="0" applyProtection="0"/>
    <xf numFmtId="41" fontId="65" fillId="0" borderId="0" applyFon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84" fillId="30" borderId="0" applyNumberFormat="0" applyBorder="0" applyAlignment="0" applyProtection="0"/>
    <xf numFmtId="0" fontId="85" fillId="22" borderId="8" applyNumberFormat="0" applyAlignment="0" applyProtection="0"/>
    <xf numFmtId="0" fontId="86" fillId="31" borderId="5" applyNumberFormat="0" applyAlignment="0" applyProtection="0"/>
    <xf numFmtId="0" fontId="87" fillId="0" borderId="0" applyNumberFormat="0" applyFill="0" applyBorder="0" applyAlignment="0" applyProtection="0"/>
    <xf numFmtId="0" fontId="65" fillId="32" borderId="9" applyNumberFormat="0" applyFont="0" applyAlignment="0" applyProtection="0"/>
  </cellStyleXfs>
  <cellXfs count="690">
    <xf numFmtId="0" fontId="0" fillId="0" borderId="0" xfId="0" applyFont="1" applyAlignment="1">
      <alignment vertical="center"/>
    </xf>
    <xf numFmtId="0" fontId="0" fillId="0" borderId="0" xfId="98" applyFill="1" applyAlignment="1">
      <alignment horizontal="center" vertical="center"/>
      <protection/>
    </xf>
    <xf numFmtId="0" fontId="0" fillId="0" borderId="0" xfId="98" applyFont="1" applyFill="1">
      <alignment vertical="center"/>
      <protection/>
    </xf>
    <xf numFmtId="0" fontId="4" fillId="0" borderId="0" xfId="98" applyFont="1" applyFill="1" applyAlignment="1">
      <alignment vertical="top"/>
      <protection/>
    </xf>
    <xf numFmtId="0" fontId="0" fillId="0" borderId="0" xfId="98" applyFont="1" applyBorder="1">
      <alignment vertical="center"/>
      <protection/>
    </xf>
    <xf numFmtId="0" fontId="4" fillId="0" borderId="0" xfId="98" applyFont="1" applyBorder="1" applyAlignment="1">
      <alignment vertical="top"/>
      <protection/>
    </xf>
    <xf numFmtId="0" fontId="0" fillId="0" borderId="0" xfId="47" applyFont="1" applyFill="1">
      <alignment vertical="center"/>
      <protection/>
    </xf>
    <xf numFmtId="0" fontId="0" fillId="0" borderId="0" xfId="47" applyFont="1" applyBorder="1" applyAlignment="1">
      <alignment horizontal="center" vertical="center"/>
      <protection/>
    </xf>
    <xf numFmtId="0" fontId="0" fillId="0" borderId="10" xfId="47" applyFont="1" applyFill="1" applyBorder="1" applyAlignment="1">
      <alignment horizontal="center" vertical="center" wrapText="1"/>
      <protection/>
    </xf>
    <xf numFmtId="0" fontId="88" fillId="0" borderId="10" xfId="47" applyFont="1" applyFill="1" applyBorder="1" applyAlignment="1">
      <alignment horizontal="center" vertical="center" wrapText="1"/>
      <protection/>
    </xf>
    <xf numFmtId="0" fontId="0" fillId="0" borderId="11" xfId="47" applyFont="1" applyFill="1" applyBorder="1" applyAlignment="1">
      <alignment horizontal="center" vertical="center" wrapText="1"/>
      <protection/>
    </xf>
    <xf numFmtId="0" fontId="88" fillId="0" borderId="11" xfId="47" applyFont="1" applyFill="1" applyBorder="1" applyAlignment="1">
      <alignment horizontal="center" vertical="center" wrapText="1"/>
      <protection/>
    </xf>
    <xf numFmtId="0" fontId="88" fillId="0" borderId="12" xfId="47" applyFont="1" applyFill="1" applyBorder="1" applyAlignment="1">
      <alignment horizontal="center" vertical="center" wrapText="1"/>
      <protection/>
    </xf>
    <xf numFmtId="0" fontId="88" fillId="0" borderId="13" xfId="47" applyFont="1" applyFill="1" applyBorder="1">
      <alignment vertical="center"/>
      <protection/>
    </xf>
    <xf numFmtId="0" fontId="89" fillId="0" borderId="12" xfId="47" applyFont="1" applyFill="1" applyBorder="1">
      <alignment vertical="center"/>
      <protection/>
    </xf>
    <xf numFmtId="0" fontId="89" fillId="0" borderId="13" xfId="47" applyFont="1" applyFill="1" applyBorder="1" applyAlignment="1">
      <alignment horizontal="left" vertical="center" indent="1"/>
      <protection/>
    </xf>
    <xf numFmtId="0" fontId="88" fillId="33" borderId="13" xfId="47" applyFont="1" applyFill="1" applyBorder="1">
      <alignment vertical="center"/>
      <protection/>
    </xf>
    <xf numFmtId="0" fontId="89" fillId="33" borderId="13" xfId="47" applyFont="1" applyFill="1" applyBorder="1" applyAlignment="1">
      <alignment horizontal="left" vertical="center" indent="1"/>
      <protection/>
    </xf>
    <xf numFmtId="0" fontId="0" fillId="0" borderId="0" xfId="47" applyFont="1" applyFill="1" applyAlignment="1">
      <alignment horizontal="center" vertical="center" wrapText="1"/>
      <protection/>
    </xf>
    <xf numFmtId="0" fontId="72" fillId="0" borderId="13" xfId="45" applyFont="1" applyFill="1" applyBorder="1" applyAlignment="1">
      <alignment vertical="center"/>
      <protection/>
    </xf>
    <xf numFmtId="0" fontId="0" fillId="0" borderId="0" xfId="47" applyFont="1" applyFill="1" applyAlignment="1">
      <alignment horizontal="right" vertical="center"/>
      <protection/>
    </xf>
    <xf numFmtId="0" fontId="72" fillId="0" borderId="12" xfId="45" applyFont="1" applyFill="1" applyBorder="1" applyAlignment="1">
      <alignment vertical="center"/>
      <protection/>
    </xf>
    <xf numFmtId="0" fontId="0" fillId="0" borderId="12" xfId="47" applyFont="1" applyFill="1" applyBorder="1">
      <alignment vertical="center"/>
      <protection/>
    </xf>
    <xf numFmtId="0" fontId="90" fillId="0" borderId="12" xfId="45" applyFont="1" applyFill="1" applyBorder="1" applyAlignment="1">
      <alignment vertical="center"/>
      <protection/>
    </xf>
    <xf numFmtId="0" fontId="91" fillId="0" borderId="13" xfId="45" applyFont="1" applyFill="1" applyBorder="1" applyAlignment="1">
      <alignment horizontal="center" vertical="center"/>
      <protection/>
    </xf>
    <xf numFmtId="0" fontId="91" fillId="0" borderId="12" xfId="45" applyFont="1" applyFill="1" applyBorder="1" applyAlignment="1">
      <alignment vertical="center"/>
      <protection/>
    </xf>
    <xf numFmtId="0" fontId="0" fillId="0" borderId="0" xfId="51" applyFont="1" applyBorder="1">
      <alignment/>
      <protection/>
    </xf>
    <xf numFmtId="0" fontId="0" fillId="0" borderId="0" xfId="51" applyFont="1" applyFill="1">
      <alignment/>
      <protection/>
    </xf>
    <xf numFmtId="0" fontId="89" fillId="0" borderId="0" xfId="51" applyFont="1" applyFill="1" applyAlignment="1">
      <alignment horizontal="right"/>
      <protection/>
    </xf>
    <xf numFmtId="0" fontId="89" fillId="0" borderId="0" xfId="51" applyFont="1" applyBorder="1">
      <alignment/>
      <protection/>
    </xf>
    <xf numFmtId="0" fontId="8" fillId="0" borderId="0" xfId="0" applyFont="1" applyAlignment="1">
      <alignment horizontal="left" vertical="center"/>
    </xf>
    <xf numFmtId="0" fontId="8" fillId="0" borderId="0" xfId="0" applyFont="1" applyAlignment="1">
      <alignment/>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188" fontId="0" fillId="0" borderId="10" xfId="0" applyNumberFormat="1" applyFont="1" applyBorder="1" applyAlignment="1">
      <alignment vertical="center"/>
    </xf>
    <xf numFmtId="188" fontId="0" fillId="0" borderId="16" xfId="0" applyNumberFormat="1" applyFont="1" applyBorder="1" applyAlignment="1">
      <alignment vertical="center"/>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8" fontId="10" fillId="0" borderId="16" xfId="0" applyNumberFormat="1" applyFont="1" applyBorder="1" applyAlignment="1">
      <alignment vertical="center"/>
    </xf>
    <xf numFmtId="0" fontId="13" fillId="0" borderId="0" xfId="0" applyFont="1" applyAlignment="1">
      <alignment/>
    </xf>
    <xf numFmtId="187" fontId="0" fillId="0" borderId="11" xfId="0" applyNumberFormat="1" applyFont="1" applyFill="1" applyBorder="1" applyAlignment="1">
      <alignment vertical="center"/>
    </xf>
    <xf numFmtId="0" fontId="8" fillId="0" borderId="0" xfId="0" applyFont="1" applyFill="1" applyAlignment="1">
      <alignment/>
    </xf>
    <xf numFmtId="0" fontId="14" fillId="0" borderId="17" xfId="0" applyFont="1" applyFill="1" applyBorder="1" applyAlignment="1">
      <alignment horizontal="left" vertical="center" shrinkToFit="1"/>
    </xf>
    <xf numFmtId="0" fontId="10" fillId="0" borderId="0" xfId="0" applyFont="1" applyFill="1" applyAlignment="1">
      <alignment vertical="center"/>
    </xf>
    <xf numFmtId="0" fontId="15" fillId="0" borderId="17" xfId="0" applyFont="1" applyFill="1" applyBorder="1" applyAlignment="1">
      <alignment horizontal="left" vertical="center" shrinkToFit="1"/>
    </xf>
    <xf numFmtId="0" fontId="15" fillId="0" borderId="18" xfId="0" applyFont="1" applyFill="1" applyBorder="1" applyAlignment="1">
      <alignment horizontal="left" vertical="center" shrinkToFit="1"/>
    </xf>
    <xf numFmtId="187" fontId="10" fillId="0" borderId="11" xfId="0" applyNumberFormat="1" applyFont="1" applyFill="1" applyBorder="1" applyAlignment="1">
      <alignment vertical="center"/>
    </xf>
    <xf numFmtId="0" fontId="14" fillId="0" borderId="19"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0" fillId="0" borderId="10" xfId="0" applyFont="1" applyFill="1" applyBorder="1" applyAlignment="1">
      <alignment vertical="center"/>
    </xf>
    <xf numFmtId="0" fontId="15" fillId="0" borderId="19" xfId="0" applyFont="1" applyFill="1" applyBorder="1" applyAlignment="1">
      <alignment vertical="center" shrinkToFit="1"/>
    </xf>
    <xf numFmtId="0" fontId="14" fillId="0" borderId="20"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94" fontId="10" fillId="0" borderId="21" xfId="0" applyNumberFormat="1" applyFont="1" applyFill="1" applyBorder="1" applyAlignment="1">
      <alignment vertical="center"/>
    </xf>
    <xf numFmtId="187" fontId="0" fillId="0" borderId="10" xfId="0" applyNumberFormat="1" applyFont="1" applyBorder="1" applyAlignment="1">
      <alignment vertical="center"/>
    </xf>
    <xf numFmtId="187" fontId="0" fillId="0" borderId="10" xfId="0" applyNumberFormat="1" applyFont="1" applyBorder="1" applyAlignment="1">
      <alignment horizontal="right" vertical="center"/>
    </xf>
    <xf numFmtId="0" fontId="0" fillId="0" borderId="0" xfId="0" applyAlignment="1">
      <alignment/>
    </xf>
    <xf numFmtId="0" fontId="0" fillId="0" borderId="0" xfId="0" applyFont="1" applyAlignment="1">
      <alignment vertical="center"/>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protection/>
    </xf>
    <xf numFmtId="0" fontId="20" fillId="0" borderId="0" xfId="0" applyFont="1" applyFill="1" applyAlignment="1">
      <alignment vertical="center"/>
    </xf>
    <xf numFmtId="0" fontId="20" fillId="0" borderId="21" xfId="0" applyFont="1" applyBorder="1" applyAlignment="1">
      <alignment vertical="center"/>
    </xf>
    <xf numFmtId="187" fontId="20" fillId="0" borderId="16" xfId="0" applyNumberFormat="1" applyFont="1" applyBorder="1" applyAlignment="1">
      <alignment vertical="center"/>
    </xf>
    <xf numFmtId="0" fontId="20" fillId="0" borderId="0" xfId="0" applyFont="1" applyAlignment="1">
      <alignment vertical="center"/>
    </xf>
    <xf numFmtId="0" fontId="21" fillId="0" borderId="0" xfId="0" applyFont="1" applyAlignment="1">
      <alignment/>
    </xf>
    <xf numFmtId="0" fontId="21" fillId="0" borderId="0" xfId="0" applyFont="1" applyAlignment="1">
      <alignment vertical="center"/>
    </xf>
    <xf numFmtId="0" fontId="23" fillId="0" borderId="0" xfId="0" applyFont="1" applyAlignment="1">
      <alignment/>
    </xf>
    <xf numFmtId="0" fontId="0" fillId="0" borderId="10" xfId="98" applyFont="1" applyFill="1" applyBorder="1" applyAlignment="1">
      <alignment horizontal="center" vertical="center"/>
      <protection/>
    </xf>
    <xf numFmtId="0" fontId="0" fillId="0" borderId="0" xfId="57" applyFont="1" applyFill="1">
      <alignment vertical="center"/>
      <protection/>
    </xf>
    <xf numFmtId="0" fontId="17" fillId="0" borderId="0" xfId="0" applyFont="1" applyAlignment="1">
      <alignment vertical="center"/>
    </xf>
    <xf numFmtId="188" fontId="0" fillId="0" borderId="0" xfId="57" applyNumberFormat="1" applyFont="1" applyFill="1">
      <alignment vertical="center"/>
      <protection/>
    </xf>
    <xf numFmtId="188" fontId="0" fillId="0" borderId="0" xfId="0" applyNumberFormat="1" applyFont="1" applyAlignment="1">
      <alignment vertical="center"/>
    </xf>
    <xf numFmtId="188" fontId="89" fillId="0" borderId="0" xfId="51" applyNumberFormat="1" applyFont="1" applyFill="1" applyAlignment="1">
      <alignment horizontal="right"/>
      <protection/>
    </xf>
    <xf numFmtId="0" fontId="6" fillId="0" borderId="0" xfId="47" applyFont="1" applyBorder="1" applyAlignment="1">
      <alignment vertical="center" wrapText="1"/>
      <protection/>
    </xf>
    <xf numFmtId="0" fontId="0" fillId="0" borderId="0" xfId="57" applyFont="1" applyFill="1">
      <alignment vertical="center"/>
      <protection/>
    </xf>
    <xf numFmtId="0" fontId="7" fillId="0" borderId="0" xfId="0" applyFont="1" applyAlignment="1">
      <alignment horizontal="left" vertical="center"/>
    </xf>
    <xf numFmtId="0" fontId="7" fillId="0" borderId="0" xfId="0" applyFont="1" applyAlignment="1">
      <alignment vertical="center"/>
    </xf>
    <xf numFmtId="0" fontId="0" fillId="0" borderId="0" xfId="47" applyFont="1" applyFill="1">
      <alignment vertical="center"/>
      <protection/>
    </xf>
    <xf numFmtId="0" fontId="6" fillId="0" borderId="0" xfId="47" applyFont="1" applyBorder="1" applyAlignment="1">
      <alignment horizontal="left" vertical="center" wrapText="1"/>
      <protection/>
    </xf>
    <xf numFmtId="0" fontId="0" fillId="0" borderId="0" xfId="0" applyFont="1" applyAlignment="1">
      <alignment horizontal="left" vertical="center"/>
    </xf>
    <xf numFmtId="0" fontId="0" fillId="0" borderId="0" xfId="0" applyAlignment="1">
      <alignment vertical="center"/>
    </xf>
    <xf numFmtId="0" fontId="0" fillId="0" borderId="0" xfId="57" applyFont="1" applyFill="1">
      <alignment vertical="center"/>
      <protection/>
    </xf>
    <xf numFmtId="0" fontId="0" fillId="0" borderId="0" xfId="0" applyAlignment="1">
      <alignment horizontal="right" vertical="center"/>
    </xf>
    <xf numFmtId="0" fontId="0" fillId="0" borderId="0" xfId="57" applyFont="1" applyFill="1">
      <alignment vertical="center"/>
      <protection/>
    </xf>
    <xf numFmtId="0" fontId="0" fillId="0" borderId="10" xfId="98" applyFont="1" applyFill="1" applyBorder="1" applyAlignment="1">
      <alignment horizontal="center" vertical="center"/>
      <protection/>
    </xf>
    <xf numFmtId="0" fontId="92" fillId="0" borderId="23" xfId="0" applyFont="1" applyBorder="1" applyAlignment="1">
      <alignment horizontal="center" vertical="center"/>
    </xf>
    <xf numFmtId="0" fontId="92" fillId="0" borderId="16" xfId="0" applyFont="1" applyBorder="1" applyAlignment="1">
      <alignment horizontal="center" vertical="center"/>
    </xf>
    <xf numFmtId="0" fontId="16" fillId="0" borderId="0" xfId="0" applyFont="1" applyAlignment="1">
      <alignment/>
    </xf>
    <xf numFmtId="187" fontId="7" fillId="0" borderId="10" xfId="0" applyNumberFormat="1" applyFont="1" applyBorder="1" applyAlignment="1">
      <alignment vertical="center"/>
    </xf>
    <xf numFmtId="187" fontId="8" fillId="0" borderId="0" xfId="0" applyNumberFormat="1" applyFont="1" applyAlignment="1">
      <alignment/>
    </xf>
    <xf numFmtId="187" fontId="7" fillId="0" borderId="10" xfId="0" applyNumberFormat="1" applyFont="1" applyFill="1" applyBorder="1" applyAlignment="1">
      <alignment vertical="center"/>
    </xf>
    <xf numFmtId="187" fontId="7" fillId="0" borderId="10" xfId="0" applyNumberFormat="1" applyFont="1" applyBorder="1" applyAlignment="1">
      <alignment horizontal="right" vertical="center"/>
    </xf>
    <xf numFmtId="194" fontId="0" fillId="0" borderId="0" xfId="0" applyNumberFormat="1" applyFont="1" applyFill="1" applyAlignment="1">
      <alignment vertical="center"/>
    </xf>
    <xf numFmtId="194" fontId="7" fillId="0" borderId="0" xfId="0" applyNumberFormat="1" applyFont="1" applyFill="1" applyAlignment="1">
      <alignment vertical="center"/>
    </xf>
    <xf numFmtId="188" fontId="0" fillId="0" borderId="0" xfId="0" applyNumberFormat="1" applyFont="1" applyFill="1" applyAlignment="1">
      <alignment vertical="center"/>
    </xf>
    <xf numFmtId="0" fontId="25" fillId="0" borderId="0" xfId="0" applyFont="1" applyFill="1" applyAlignment="1">
      <alignment vertical="center"/>
    </xf>
    <xf numFmtId="0" fontId="1" fillId="0" borderId="0" xfId="0" applyFont="1" applyFill="1" applyAlignment="1">
      <alignment vertical="center" wrapText="1"/>
    </xf>
    <xf numFmtId="194" fontId="1" fillId="0" borderId="0" xfId="0" applyNumberFormat="1" applyFont="1" applyFill="1" applyAlignment="1">
      <alignment vertical="center" wrapText="1"/>
    </xf>
    <xf numFmtId="194" fontId="15" fillId="0" borderId="0" xfId="0" applyNumberFormat="1" applyFont="1" applyFill="1" applyAlignment="1">
      <alignment vertical="center" wrapText="1"/>
    </xf>
    <xf numFmtId="0" fontId="7" fillId="0" borderId="0" xfId="0" applyFont="1" applyFill="1" applyAlignment="1">
      <alignment vertical="center"/>
    </xf>
    <xf numFmtId="0" fontId="93" fillId="0" borderId="24" xfId="0" applyFont="1" applyFill="1" applyBorder="1" applyAlignment="1">
      <alignment vertical="center" wrapText="1"/>
    </xf>
    <xf numFmtId="194" fontId="10" fillId="0" borderId="16" xfId="0" applyNumberFormat="1" applyFont="1" applyFill="1" applyBorder="1" applyAlignment="1">
      <alignment vertical="center"/>
    </xf>
    <xf numFmtId="194" fontId="10" fillId="0" borderId="11" xfId="0" applyNumberFormat="1" applyFont="1" applyFill="1" applyBorder="1" applyAlignment="1">
      <alignment vertical="center"/>
    </xf>
    <xf numFmtId="194" fontId="10" fillId="0" borderId="10" xfId="0" applyNumberFormat="1" applyFont="1" applyFill="1" applyBorder="1" applyAlignment="1">
      <alignment vertical="center"/>
    </xf>
    <xf numFmtId="0" fontId="93" fillId="0" borderId="25" xfId="0" applyFont="1" applyFill="1" applyBorder="1" applyAlignment="1">
      <alignment vertical="center" wrapText="1"/>
    </xf>
    <xf numFmtId="187" fontId="10" fillId="0" borderId="0" xfId="0" applyNumberFormat="1" applyFont="1" applyFill="1" applyAlignment="1">
      <alignment vertical="center"/>
    </xf>
    <xf numFmtId="194" fontId="0" fillId="0" borderId="21" xfId="0" applyNumberFormat="1" applyFont="1" applyFill="1" applyBorder="1" applyAlignment="1">
      <alignment vertical="center"/>
    </xf>
    <xf numFmtId="194" fontId="0" fillId="0" borderId="16" xfId="0" applyNumberFormat="1" applyFont="1" applyFill="1" applyBorder="1" applyAlignment="1">
      <alignment vertical="center"/>
    </xf>
    <xf numFmtId="194" fontId="7" fillId="0" borderId="11" xfId="0" applyNumberFormat="1" applyFont="1" applyFill="1" applyBorder="1" applyAlignment="1" applyProtection="1">
      <alignment horizontal="right" vertical="center"/>
      <protection/>
    </xf>
    <xf numFmtId="194" fontId="0" fillId="0" borderId="10" xfId="0" applyNumberFormat="1" applyFont="1" applyFill="1" applyBorder="1" applyAlignment="1">
      <alignment vertical="center"/>
    </xf>
    <xf numFmtId="0" fontId="94" fillId="0" borderId="25" xfId="0" applyFont="1" applyFill="1" applyBorder="1" applyAlignment="1">
      <alignment vertical="center" wrapText="1"/>
    </xf>
    <xf numFmtId="194" fontId="0" fillId="0" borderId="11" xfId="0" applyNumberFormat="1" applyFont="1" applyFill="1" applyBorder="1" applyAlignment="1">
      <alignment vertical="center"/>
    </xf>
    <xf numFmtId="194" fontId="0" fillId="0" borderId="26"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28" xfId="0" applyNumberFormat="1" applyFont="1" applyFill="1" applyBorder="1" applyAlignment="1">
      <alignment vertical="center"/>
    </xf>
    <xf numFmtId="194" fontId="0" fillId="0" borderId="29" xfId="0" applyNumberFormat="1" applyFont="1" applyFill="1" applyBorder="1" applyAlignment="1">
      <alignment vertical="center"/>
    </xf>
    <xf numFmtId="0" fontId="93" fillId="0" borderId="30" xfId="0" applyFont="1" applyFill="1" applyBorder="1" applyAlignment="1">
      <alignment vertical="center" wrapText="1"/>
    </xf>
    <xf numFmtId="0" fontId="93" fillId="0" borderId="17" xfId="0" applyFont="1" applyFill="1" applyBorder="1" applyAlignment="1">
      <alignment vertical="center" wrapText="1"/>
    </xf>
    <xf numFmtId="0" fontId="94" fillId="0" borderId="17" xfId="0" applyFont="1" applyFill="1" applyBorder="1" applyAlignment="1">
      <alignment vertical="center" wrapText="1"/>
    </xf>
    <xf numFmtId="194" fontId="10" fillId="0" borderId="11" xfId="0" applyNumberFormat="1" applyFont="1" applyFill="1" applyBorder="1" applyAlignment="1" applyProtection="1">
      <alignment horizontal="right" vertical="center"/>
      <protection/>
    </xf>
    <xf numFmtId="194" fontId="7" fillId="0" borderId="21" xfId="0" applyNumberFormat="1" applyFont="1" applyFill="1" applyBorder="1" applyAlignment="1">
      <alignment vertical="center"/>
    </xf>
    <xf numFmtId="194" fontId="7" fillId="0" borderId="16" xfId="0" applyNumberFormat="1" applyFont="1" applyFill="1" applyBorder="1" applyAlignment="1">
      <alignment vertical="center"/>
    </xf>
    <xf numFmtId="194" fontId="7" fillId="0" borderId="11" xfId="0" applyNumberFormat="1" applyFont="1" applyFill="1" applyBorder="1" applyAlignment="1">
      <alignment vertical="center"/>
    </xf>
    <xf numFmtId="194" fontId="7" fillId="0" borderId="10" xfId="0" applyNumberFormat="1" applyFont="1" applyFill="1" applyBorder="1" applyAlignment="1">
      <alignment vertical="center"/>
    </xf>
    <xf numFmtId="0" fontId="95" fillId="0" borderId="24" xfId="0" applyFont="1" applyFill="1" applyBorder="1" applyAlignment="1">
      <alignment vertical="center" wrapText="1"/>
    </xf>
    <xf numFmtId="0" fontId="16" fillId="0" borderId="31" xfId="0" applyNumberFormat="1" applyFont="1" applyFill="1" applyBorder="1" applyAlignment="1" applyProtection="1">
      <alignment horizontal="left" vertical="center" shrinkToFit="1"/>
      <protection/>
    </xf>
    <xf numFmtId="0" fontId="95" fillId="0" borderId="25" xfId="0" applyFont="1" applyFill="1" applyBorder="1" applyAlignment="1">
      <alignment vertical="center" wrapText="1"/>
    </xf>
    <xf numFmtId="0" fontId="93" fillId="0" borderId="32" xfId="0" applyFont="1" applyFill="1" applyBorder="1" applyAlignment="1">
      <alignment vertical="center" wrapText="1"/>
    </xf>
    <xf numFmtId="0" fontId="94" fillId="0" borderId="32" xfId="0" applyFont="1" applyFill="1" applyBorder="1" applyAlignment="1">
      <alignment vertical="center" wrapText="1"/>
    </xf>
    <xf numFmtId="194" fontId="0" fillId="0" borderId="33" xfId="0" applyNumberFormat="1" applyFont="1" applyFill="1" applyBorder="1" applyAlignment="1">
      <alignment vertical="center"/>
    </xf>
    <xf numFmtId="194" fontId="0" fillId="0" borderId="15" xfId="0" applyNumberFormat="1" applyFont="1" applyFill="1" applyBorder="1" applyAlignment="1">
      <alignment vertical="center"/>
    </xf>
    <xf numFmtId="0" fontId="96" fillId="0" borderId="25" xfId="0" applyFont="1" applyFill="1" applyBorder="1" applyAlignment="1">
      <alignment vertical="center" wrapText="1"/>
    </xf>
    <xf numFmtId="194" fontId="0" fillId="0" borderId="34" xfId="0" applyNumberFormat="1" applyFont="1" applyFill="1" applyBorder="1" applyAlignment="1">
      <alignment vertical="center"/>
    </xf>
    <xf numFmtId="194" fontId="0" fillId="0" borderId="14" xfId="0" applyNumberFormat="1" applyFont="1" applyFill="1" applyBorder="1" applyAlignment="1">
      <alignment vertical="center"/>
    </xf>
    <xf numFmtId="0" fontId="94" fillId="0" borderId="35" xfId="0" applyFont="1" applyFill="1" applyBorder="1" applyAlignment="1">
      <alignment vertical="center" wrapText="1"/>
    </xf>
    <xf numFmtId="0" fontId="94" fillId="0" borderId="24" xfId="0" applyFont="1" applyFill="1" applyBorder="1" applyAlignment="1">
      <alignment vertical="center" wrapText="1"/>
    </xf>
    <xf numFmtId="194" fontId="10" fillId="0" borderId="28" xfId="0" applyNumberFormat="1" applyFont="1" applyFill="1" applyBorder="1" applyAlignment="1">
      <alignment vertical="center"/>
    </xf>
    <xf numFmtId="194" fontId="10" fillId="0" borderId="29" xfId="0" applyNumberFormat="1" applyFont="1" applyFill="1" applyBorder="1" applyAlignment="1">
      <alignment vertical="center"/>
    </xf>
    <xf numFmtId="0" fontId="94" fillId="0" borderId="36" xfId="0" applyFont="1" applyFill="1" applyBorder="1" applyAlignment="1">
      <alignment vertical="center" wrapText="1"/>
    </xf>
    <xf numFmtId="194" fontId="10" fillId="0" borderId="26" xfId="0" applyNumberFormat="1" applyFont="1" applyFill="1" applyBorder="1" applyAlignment="1">
      <alignment vertical="center"/>
    </xf>
    <xf numFmtId="194" fontId="10" fillId="0" borderId="27" xfId="0" applyNumberFormat="1" applyFont="1" applyFill="1" applyBorder="1" applyAlignment="1">
      <alignment vertical="center"/>
    </xf>
    <xf numFmtId="0" fontId="93" fillId="0" borderId="37" xfId="0" applyFont="1" applyFill="1" applyBorder="1" applyAlignment="1">
      <alignment vertical="center" wrapText="1"/>
    </xf>
    <xf numFmtId="0" fontId="0" fillId="0" borderId="0" xfId="0" applyFont="1" applyFill="1" applyAlignment="1">
      <alignment vertical="center"/>
    </xf>
    <xf numFmtId="187" fontId="0" fillId="0" borderId="21" xfId="0" applyNumberFormat="1" applyFont="1" applyBorder="1" applyAlignment="1">
      <alignment vertical="center"/>
    </xf>
    <xf numFmtId="0" fontId="0" fillId="0" borderId="0" xfId="0" applyAlignment="1">
      <alignment vertical="center"/>
    </xf>
    <xf numFmtId="0" fontId="10" fillId="0" borderId="0" xfId="0" applyFont="1" applyAlignment="1">
      <alignment horizontal="center" vertical="center"/>
    </xf>
    <xf numFmtId="187" fontId="0" fillId="0" borderId="16" xfId="0" applyNumberFormat="1" applyFont="1" applyBorder="1" applyAlignment="1">
      <alignment vertical="center"/>
    </xf>
    <xf numFmtId="0" fontId="20" fillId="0" borderId="21" xfId="0" applyFont="1" applyFill="1" applyBorder="1" applyAlignment="1">
      <alignment vertical="center"/>
    </xf>
    <xf numFmtId="0" fontId="0" fillId="0" borderId="0" xfId="0" applyFont="1" applyAlignment="1">
      <alignment vertical="center"/>
    </xf>
    <xf numFmtId="0" fontId="23" fillId="0" borderId="0" xfId="0" applyFont="1" applyAlignment="1">
      <alignment vertical="center"/>
    </xf>
    <xf numFmtId="0" fontId="27" fillId="0" borderId="0" xfId="0" applyFont="1" applyAlignment="1">
      <alignment/>
    </xf>
    <xf numFmtId="0" fontId="4" fillId="0" borderId="21" xfId="97" applyFont="1" applyFill="1" applyBorder="1" applyAlignment="1">
      <alignment vertical="center"/>
      <protection/>
    </xf>
    <xf numFmtId="187" fontId="4" fillId="0" borderId="10" xfId="0" applyNumberFormat="1" applyFont="1" applyFill="1" applyBorder="1" applyAlignment="1">
      <alignment vertical="center"/>
    </xf>
    <xf numFmtId="0" fontId="4" fillId="0" borderId="10" xfId="96" applyFont="1" applyFill="1" applyBorder="1">
      <alignment/>
      <protection/>
    </xf>
    <xf numFmtId="188" fontId="4" fillId="0" borderId="10" xfId="0" applyNumberFormat="1" applyFont="1" applyBorder="1" applyAlignment="1">
      <alignment vertical="center"/>
    </xf>
    <xf numFmtId="0" fontId="4" fillId="0" borderId="16" xfId="97" applyFont="1" applyFill="1" applyBorder="1" applyAlignment="1">
      <alignment/>
      <protection/>
    </xf>
    <xf numFmtId="0" fontId="4" fillId="0" borderId="0" xfId="97" applyFont="1" applyFill="1" applyAlignment="1">
      <alignment/>
      <protection/>
    </xf>
    <xf numFmtId="0" fontId="4" fillId="0" borderId="21" xfId="101" applyFont="1" applyFill="1" applyBorder="1" applyAlignment="1" applyProtection="1">
      <alignment horizontal="left" vertical="center"/>
      <protection locked="0"/>
    </xf>
    <xf numFmtId="187" fontId="4" fillId="0" borderId="10" xfId="57" applyNumberFormat="1" applyFont="1" applyFill="1" applyBorder="1">
      <alignment vertical="center"/>
      <protection/>
    </xf>
    <xf numFmtId="0" fontId="4" fillId="0" borderId="10" xfId="114" applyNumberFormat="1" applyFont="1" applyFill="1" applyBorder="1" applyAlignment="1" applyProtection="1">
      <alignment vertical="center"/>
      <protection locked="0"/>
    </xf>
    <xf numFmtId="188" fontId="4" fillId="0" borderId="10" xfId="57" applyNumberFormat="1" applyFont="1" applyFill="1" applyBorder="1">
      <alignment vertical="center"/>
      <protection/>
    </xf>
    <xf numFmtId="0" fontId="4" fillId="0" borderId="21" xfId="0" applyFont="1" applyFill="1" applyBorder="1" applyAlignment="1">
      <alignment vertical="center"/>
    </xf>
    <xf numFmtId="0" fontId="4" fillId="0" borderId="26" xfId="101" applyFont="1" applyFill="1" applyBorder="1" applyAlignment="1" applyProtection="1">
      <alignment horizontal="center" vertical="center"/>
      <protection locked="0"/>
    </xf>
    <xf numFmtId="187" fontId="4" fillId="0" borderId="29" xfId="57" applyNumberFormat="1" applyFont="1" applyFill="1" applyBorder="1">
      <alignment vertical="center"/>
      <protection/>
    </xf>
    <xf numFmtId="0" fontId="4" fillId="0" borderId="29" xfId="114" applyNumberFormat="1" applyFont="1" applyFill="1" applyBorder="1" applyAlignment="1" applyProtection="1">
      <alignment vertical="center"/>
      <protection locked="0"/>
    </xf>
    <xf numFmtId="188" fontId="4" fillId="0" borderId="29" xfId="57" applyNumberFormat="1" applyFont="1" applyFill="1" applyBorder="1">
      <alignment vertical="center"/>
      <protection/>
    </xf>
    <xf numFmtId="188" fontId="4" fillId="0" borderId="29" xfId="0" applyNumberFormat="1" applyFont="1" applyBorder="1" applyAlignment="1">
      <alignment vertical="center"/>
    </xf>
    <xf numFmtId="0" fontId="4" fillId="0" borderId="27" xfId="97" applyFont="1" applyFill="1" applyBorder="1" applyAlignment="1">
      <alignment/>
      <protection/>
    </xf>
    <xf numFmtId="0" fontId="4" fillId="0" borderId="21" xfId="97" applyFont="1" applyFill="1" applyBorder="1" applyAlignment="1">
      <alignment horizontal="center" vertical="center"/>
      <protection/>
    </xf>
    <xf numFmtId="188" fontId="4" fillId="0" borderId="29" xfId="0" applyNumberFormat="1" applyFont="1" applyBorder="1" applyAlignment="1">
      <alignment vertical="center"/>
    </xf>
    <xf numFmtId="188" fontId="4" fillId="0" borderId="10" xfId="0" applyNumberFormat="1" applyFont="1" applyBorder="1" applyAlignment="1">
      <alignment vertical="center"/>
    </xf>
    <xf numFmtId="0" fontId="27" fillId="0" borderId="16" xfId="0" applyFont="1" applyBorder="1" applyAlignment="1">
      <alignment/>
    </xf>
    <xf numFmtId="0" fontId="7" fillId="0" borderId="0" xfId="0" applyFont="1" applyAlignment="1">
      <alignment vertical="center"/>
    </xf>
    <xf numFmtId="188" fontId="23" fillId="0" borderId="0" xfId="0" applyNumberFormat="1" applyFont="1" applyAlignment="1">
      <alignment/>
    </xf>
    <xf numFmtId="0" fontId="1" fillId="0" borderId="0" xfId="0" applyFont="1" applyAlignment="1">
      <alignment vertical="center" wrapText="1"/>
    </xf>
    <xf numFmtId="188" fontId="1" fillId="0" borderId="0" xfId="0" applyNumberFormat="1" applyFont="1" applyAlignment="1">
      <alignment vertical="center" wrapText="1"/>
    </xf>
    <xf numFmtId="0" fontId="21" fillId="0" borderId="0" xfId="0" applyFont="1" applyAlignment="1">
      <alignment/>
    </xf>
    <xf numFmtId="0" fontId="31" fillId="0" borderId="0" xfId="0" applyFont="1" applyAlignment="1">
      <alignment vertical="center"/>
    </xf>
    <xf numFmtId="0" fontId="26" fillId="0" borderId="0" xfId="0" applyFont="1" applyAlignment="1">
      <alignment vertical="center"/>
    </xf>
    <xf numFmtId="0" fontId="32" fillId="0" borderId="0" xfId="0" applyFont="1" applyAlignment="1">
      <alignment vertical="center"/>
    </xf>
    <xf numFmtId="0" fontId="21" fillId="0" borderId="0" xfId="0" applyFont="1" applyAlignment="1">
      <alignment vertical="center"/>
    </xf>
    <xf numFmtId="0" fontId="31" fillId="0" borderId="0" xfId="0" applyFont="1" applyFill="1" applyAlignment="1">
      <alignment vertical="center"/>
    </xf>
    <xf numFmtId="187" fontId="0" fillId="0" borderId="21" xfId="0" applyNumberFormat="1" applyFont="1" applyFill="1" applyBorder="1" applyAlignment="1">
      <alignment vertical="center"/>
    </xf>
    <xf numFmtId="187" fontId="0" fillId="0" borderId="10" xfId="0" applyNumberFormat="1" applyFont="1" applyFill="1" applyBorder="1" applyAlignment="1">
      <alignment vertical="center"/>
    </xf>
    <xf numFmtId="0" fontId="26" fillId="0" borderId="0" xfId="0" applyFont="1" applyFill="1" applyAlignment="1">
      <alignment vertical="center"/>
    </xf>
    <xf numFmtId="0" fontId="89" fillId="0" borderId="0" xfId="0" applyFont="1" applyFill="1" applyAlignment="1">
      <alignment vertical="center"/>
    </xf>
    <xf numFmtId="188" fontId="0" fillId="0" borderId="10" xfId="0" applyNumberFormat="1" applyFont="1" applyFill="1" applyBorder="1" applyAlignment="1">
      <alignment vertical="center"/>
    </xf>
    <xf numFmtId="0" fontId="23" fillId="0" borderId="0" xfId="0" applyFont="1" applyFill="1" applyAlignment="1">
      <alignment/>
    </xf>
    <xf numFmtId="0" fontId="34" fillId="0" borderId="0" xfId="0" applyFont="1" applyAlignment="1">
      <alignment/>
    </xf>
    <xf numFmtId="0" fontId="4" fillId="0" borderId="0" xfId="0" applyFont="1" applyAlignment="1">
      <alignment/>
    </xf>
    <xf numFmtId="3" fontId="4" fillId="0" borderId="10" xfId="100" applyNumberFormat="1" applyFont="1" applyBorder="1" applyAlignment="1" applyProtection="1">
      <alignment vertical="center"/>
      <protection locked="0"/>
    </xf>
    <xf numFmtId="3" fontId="4" fillId="0" borderId="0" xfId="100" applyNumberFormat="1" applyFont="1" applyFill="1" applyProtection="1">
      <alignment/>
      <protection locked="0"/>
    </xf>
    <xf numFmtId="3" fontId="4" fillId="0" borderId="29" xfId="100" applyNumberFormat="1" applyFont="1" applyBorder="1" applyAlignment="1" applyProtection="1">
      <alignment vertical="center"/>
      <protection locked="0"/>
    </xf>
    <xf numFmtId="0" fontId="4" fillId="0" borderId="38" xfId="102" applyFont="1" applyFill="1" applyBorder="1" applyAlignment="1">
      <alignment horizontal="center" vertical="center"/>
      <protection/>
    </xf>
    <xf numFmtId="187" fontId="4" fillId="0" borderId="26" xfId="57" applyNumberFormat="1" applyFont="1" applyFill="1" applyBorder="1">
      <alignment vertical="center"/>
      <protection/>
    </xf>
    <xf numFmtId="0" fontId="0" fillId="0" borderId="0" xfId="47" applyFont="1" applyFill="1" applyAlignment="1">
      <alignment horizontal="center" vertical="center" wrapText="1"/>
      <protection/>
    </xf>
    <xf numFmtId="0" fontId="0" fillId="0" borderId="0" xfId="47" applyFont="1" applyFill="1" applyAlignment="1">
      <alignment horizontal="left" vertical="center" wrapText="1"/>
      <protection/>
    </xf>
    <xf numFmtId="0" fontId="10" fillId="0" borderId="0" xfId="0" applyFont="1" applyBorder="1" applyAlignment="1">
      <alignment horizontal="center" vertical="center"/>
    </xf>
    <xf numFmtId="0" fontId="37" fillId="0" borderId="0" xfId="0" applyFont="1" applyBorder="1" applyAlignment="1">
      <alignment horizontal="center" vertical="center"/>
    </xf>
    <xf numFmtId="0" fontId="7" fillId="0" borderId="0" xfId="0" applyFont="1" applyFill="1" applyBorder="1" applyAlignment="1">
      <alignment/>
    </xf>
    <xf numFmtId="0" fontId="7" fillId="0" borderId="21" xfId="0" applyFont="1" applyFill="1" applyBorder="1" applyAlignment="1">
      <alignment horizontal="left" vertical="center"/>
    </xf>
    <xf numFmtId="0" fontId="7" fillId="0" borderId="10"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10" xfId="0" applyFont="1" applyFill="1" applyBorder="1" applyAlignment="1">
      <alignment horizontal="center" vertical="center"/>
    </xf>
    <xf numFmtId="0" fontId="7" fillId="0" borderId="2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23" fillId="0" borderId="10" xfId="0" applyFont="1" applyBorder="1" applyAlignment="1">
      <alignment/>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0" xfId="47" applyFont="1" applyFill="1">
      <alignment vertical="center"/>
      <protection/>
    </xf>
    <xf numFmtId="0" fontId="19" fillId="0" borderId="22" xfId="0" applyFont="1" applyFill="1" applyBorder="1" applyAlignment="1">
      <alignment horizontal="center" vertical="center"/>
    </xf>
    <xf numFmtId="1" fontId="92" fillId="0" borderId="10" xfId="66" applyNumberFormat="1" applyFont="1" applyFill="1" applyBorder="1" applyAlignment="1">
      <alignment horizontal="center" vertical="center"/>
      <protection/>
    </xf>
    <xf numFmtId="0" fontId="19" fillId="0" borderId="39" xfId="0" applyFont="1" applyFill="1" applyBorder="1" applyAlignment="1">
      <alignment horizontal="center" vertical="center" wrapText="1"/>
    </xf>
    <xf numFmtId="188" fontId="19" fillId="0" borderId="23" xfId="0" applyNumberFormat="1" applyFont="1" applyFill="1" applyBorder="1" applyAlignment="1">
      <alignment horizontal="center" vertical="center" wrapText="1"/>
    </xf>
    <xf numFmtId="188" fontId="7" fillId="0" borderId="16" xfId="0" applyNumberFormat="1" applyFont="1" applyBorder="1" applyAlignment="1">
      <alignment horizontal="center" vertical="center"/>
    </xf>
    <xf numFmtId="188" fontId="10" fillId="0" borderId="16" xfId="0" applyNumberFormat="1" applyFont="1" applyBorder="1" applyAlignment="1">
      <alignment horizontal="center" vertical="center"/>
    </xf>
    <xf numFmtId="188" fontId="10" fillId="0" borderId="27" xfId="0" applyNumberFormat="1" applyFont="1" applyBorder="1" applyAlignment="1">
      <alignment horizontal="center" vertical="center"/>
    </xf>
    <xf numFmtId="0" fontId="97" fillId="0" borderId="21" xfId="45" applyFont="1" applyFill="1" applyBorder="1" applyAlignment="1">
      <alignment vertical="center"/>
      <protection/>
    </xf>
    <xf numFmtId="0" fontId="0" fillId="0" borderId="10" xfId="98" applyFont="1" applyFill="1" applyBorder="1">
      <alignment vertical="center"/>
      <protection/>
    </xf>
    <xf numFmtId="188" fontId="7" fillId="0" borderId="0" xfId="0" applyNumberFormat="1" applyFont="1" applyBorder="1" applyAlignment="1">
      <alignment horizontal="center" vertical="center"/>
    </xf>
    <xf numFmtId="0" fontId="7" fillId="0" borderId="0" xfId="0" applyFont="1" applyAlignment="1">
      <alignment vertical="center"/>
    </xf>
    <xf numFmtId="0" fontId="7" fillId="0" borderId="21" xfId="0" applyFont="1" applyFill="1" applyBorder="1" applyAlignment="1">
      <alignment horizontal="left" vertical="center"/>
    </xf>
    <xf numFmtId="0" fontId="7" fillId="0" borderId="10"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10" xfId="0" applyFont="1" applyFill="1" applyBorder="1" applyAlignment="1">
      <alignment horizontal="center" vertical="center"/>
    </xf>
    <xf numFmtId="180" fontId="7" fillId="0" borderId="21" xfId="0" applyNumberFormat="1" applyFont="1" applyFill="1" applyBorder="1" applyAlignment="1">
      <alignment horizontal="left" vertical="center" wrapText="1"/>
    </xf>
    <xf numFmtId="0" fontId="7" fillId="0" borderId="10" xfId="0" applyFont="1" applyBorder="1" applyAlignment="1">
      <alignment horizontal="center" vertical="center"/>
    </xf>
    <xf numFmtId="180" fontId="7" fillId="0" borderId="21" xfId="0" applyNumberFormat="1" applyFont="1" applyFill="1" applyBorder="1" applyAlignment="1">
      <alignment vertical="center"/>
    </xf>
    <xf numFmtId="180" fontId="7" fillId="0" borderId="21" xfId="0" applyNumberFormat="1" applyFont="1" applyFill="1" applyBorder="1" applyAlignment="1">
      <alignment horizontal="left" vertical="center"/>
    </xf>
    <xf numFmtId="0" fontId="7" fillId="0" borderId="10" xfId="0" applyFont="1" applyBorder="1" applyAlignment="1">
      <alignment vertical="center"/>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19" fillId="0" borderId="22" xfId="0" applyFont="1" applyFill="1" applyBorder="1" applyAlignment="1">
      <alignment horizontal="center" vertical="center"/>
    </xf>
    <xf numFmtId="0" fontId="7" fillId="0" borderId="0" xfId="0" applyFont="1" applyAlignment="1">
      <alignment/>
    </xf>
    <xf numFmtId="0" fontId="89" fillId="0" borderId="10" xfId="47" applyFont="1" applyFill="1" applyBorder="1">
      <alignment vertical="center"/>
      <protection/>
    </xf>
    <xf numFmtId="0" fontId="97" fillId="0" borderId="21" xfId="45" applyFont="1" applyFill="1" applyBorder="1" applyAlignment="1">
      <alignment horizontal="left" vertical="center"/>
      <protection/>
    </xf>
    <xf numFmtId="188" fontId="10" fillId="0" borderId="0" xfId="0" applyNumberFormat="1" applyFont="1" applyAlignment="1">
      <alignment horizontal="center" vertical="center"/>
    </xf>
    <xf numFmtId="0" fontId="19" fillId="0" borderId="39" xfId="0" applyFont="1" applyFill="1" applyBorder="1" applyAlignment="1">
      <alignment horizontal="center" vertical="center" wrapText="1"/>
    </xf>
    <xf numFmtId="0" fontId="10" fillId="0" borderId="10" xfId="0" applyFont="1" applyFill="1" applyBorder="1" applyAlignment="1">
      <alignment horizontal="right" vertical="center"/>
    </xf>
    <xf numFmtId="0" fontId="7" fillId="0" borderId="10" xfId="0" applyFont="1" applyFill="1" applyBorder="1" applyAlignment="1">
      <alignment vertical="center"/>
    </xf>
    <xf numFmtId="0" fontId="19" fillId="0" borderId="23" xfId="0" applyFont="1" applyFill="1" applyBorder="1" applyAlignment="1">
      <alignment horizontal="center" vertical="center" wrapText="1"/>
    </xf>
    <xf numFmtId="0" fontId="0" fillId="0" borderId="0" xfId="57" applyFont="1" applyFill="1">
      <alignment vertical="center"/>
      <protection/>
    </xf>
    <xf numFmtId="0" fontId="4" fillId="0" borderId="21" xfId="0" applyFont="1" applyFill="1" applyBorder="1" applyAlignment="1">
      <alignment horizontal="left" vertical="center"/>
    </xf>
    <xf numFmtId="0" fontId="4" fillId="0" borderId="10" xfId="57" applyFont="1" applyFill="1" applyBorder="1">
      <alignment vertical="center"/>
      <protection/>
    </xf>
    <xf numFmtId="0" fontId="4" fillId="0" borderId="16" xfId="57" applyFont="1" applyFill="1" applyBorder="1">
      <alignment vertical="center"/>
      <protection/>
    </xf>
    <xf numFmtId="0" fontId="4" fillId="0" borderId="26" xfId="0" applyFont="1" applyFill="1" applyBorder="1" applyAlignment="1">
      <alignment horizontal="center" vertical="center"/>
    </xf>
    <xf numFmtId="0" fontId="4" fillId="0" borderId="29" xfId="57" applyFont="1" applyFill="1" applyBorder="1">
      <alignment vertical="center"/>
      <protection/>
    </xf>
    <xf numFmtId="0" fontId="0" fillId="0" borderId="0" xfId="47" applyFont="1" applyBorder="1" applyAlignment="1">
      <alignment vertical="center" wrapText="1"/>
      <protection/>
    </xf>
    <xf numFmtId="180" fontId="7" fillId="0" borderId="21" xfId="0" applyNumberFormat="1" applyFont="1" applyFill="1" applyBorder="1" applyAlignment="1">
      <alignment horizontal="left" vertical="center"/>
    </xf>
    <xf numFmtId="0" fontId="0" fillId="0" borderId="0" xfId="51" applyFont="1" applyFill="1">
      <alignment/>
      <protection/>
    </xf>
    <xf numFmtId="0" fontId="0" fillId="0" borderId="0" xfId="0" applyFont="1" applyAlignment="1">
      <alignment vertical="center"/>
    </xf>
    <xf numFmtId="0" fontId="98" fillId="0" borderId="21" xfId="50" applyFont="1" applyFill="1" applyBorder="1" applyAlignment="1">
      <alignment horizontal="left" vertical="center" wrapText="1"/>
      <protection/>
    </xf>
    <xf numFmtId="187" fontId="7" fillId="0" borderId="10" xfId="50" applyNumberFormat="1" applyFont="1" applyFill="1" applyBorder="1">
      <alignment/>
      <protection/>
    </xf>
    <xf numFmtId="188" fontId="0" fillId="0" borderId="16" xfId="50" applyNumberFormat="1" applyFont="1" applyFill="1" applyBorder="1">
      <alignment/>
      <protection/>
    </xf>
    <xf numFmtId="49" fontId="97" fillId="0" borderId="21" xfId="80" applyNumberFormat="1" applyFont="1" applyFill="1" applyBorder="1" applyAlignment="1">
      <alignment vertical="center"/>
      <protection/>
    </xf>
    <xf numFmtId="0" fontId="97" fillId="0" borderId="21" xfId="50" applyFont="1" applyFill="1" applyBorder="1" applyAlignment="1">
      <alignment horizontal="left" vertical="center" wrapText="1"/>
      <protection/>
    </xf>
    <xf numFmtId="0" fontId="97" fillId="33" borderId="21" xfId="50" applyFont="1" applyFill="1" applyBorder="1" applyAlignment="1">
      <alignment horizontal="left" vertical="center" wrapText="1"/>
      <protection/>
    </xf>
    <xf numFmtId="0" fontId="97" fillId="0" borderId="26" xfId="50" applyFont="1" applyFill="1" applyBorder="1" applyAlignment="1">
      <alignment horizontal="left" vertical="center" wrapText="1"/>
      <protection/>
    </xf>
    <xf numFmtId="187" fontId="7" fillId="0" borderId="29" xfId="50" applyNumberFormat="1" applyFont="1" applyFill="1" applyBorder="1">
      <alignment/>
      <protection/>
    </xf>
    <xf numFmtId="188" fontId="0" fillId="0" borderId="27" xfId="50" applyNumberFormat="1" applyFont="1" applyFill="1" applyBorder="1">
      <alignment/>
      <protection/>
    </xf>
    <xf numFmtId="0" fontId="7" fillId="0" borderId="10" xfId="50" applyFont="1" applyFill="1" applyBorder="1" applyAlignment="1">
      <alignment horizontal="center" vertical="center" wrapText="1"/>
      <protection/>
    </xf>
    <xf numFmtId="188" fontId="0" fillId="0" borderId="16" xfId="50" applyNumberFormat="1" applyFont="1" applyFill="1" applyBorder="1" applyAlignment="1">
      <alignment horizontal="center" vertical="center" wrapText="1"/>
      <protection/>
    </xf>
    <xf numFmtId="0" fontId="7" fillId="0" borderId="29" xfId="50" applyFont="1" applyFill="1" applyBorder="1" applyAlignment="1">
      <alignment horizontal="center" vertical="center" wrapText="1"/>
      <protection/>
    </xf>
    <xf numFmtId="188" fontId="0" fillId="0" borderId="27" xfId="50" applyNumberFormat="1" applyFont="1" applyFill="1" applyBorder="1" applyAlignment="1">
      <alignment horizontal="center" vertical="center" wrapText="1"/>
      <protection/>
    </xf>
    <xf numFmtId="49" fontId="97" fillId="0" borderId="21" xfId="85" applyNumberFormat="1" applyFont="1" applyFill="1" applyBorder="1" applyAlignment="1">
      <alignment vertical="center"/>
      <protection/>
    </xf>
    <xf numFmtId="49" fontId="97" fillId="0" borderId="26" xfId="85" applyNumberFormat="1" applyFont="1" applyFill="1" applyBorder="1" applyAlignment="1">
      <alignment vertical="center"/>
      <protection/>
    </xf>
    <xf numFmtId="0" fontId="0" fillId="0" borderId="0" xfId="57" applyFont="1" applyFill="1">
      <alignment vertical="center"/>
      <protection/>
    </xf>
    <xf numFmtId="0" fontId="10" fillId="0" borderId="34" xfId="0" applyFont="1" applyFill="1" applyBorder="1" applyAlignment="1">
      <alignment horizontal="center" vertical="center" wrapText="1"/>
    </xf>
    <xf numFmtId="0" fontId="10" fillId="0" borderId="40" xfId="0" applyFont="1" applyBorder="1" applyAlignment="1">
      <alignment horizontal="left" vertical="center" indent="1"/>
    </xf>
    <xf numFmtId="187" fontId="10" fillId="0" borderId="40" xfId="0" applyNumberFormat="1" applyFont="1" applyBorder="1" applyAlignment="1">
      <alignment vertical="center"/>
    </xf>
    <xf numFmtId="187" fontId="10" fillId="0" borderId="22" xfId="0" applyNumberFormat="1" applyFont="1" applyBorder="1" applyAlignment="1">
      <alignment vertical="center"/>
    </xf>
    <xf numFmtId="187" fontId="10" fillId="0" borderId="39" xfId="0" applyNumberFormat="1" applyFont="1" applyBorder="1" applyAlignment="1">
      <alignment vertical="center"/>
    </xf>
    <xf numFmtId="188" fontId="10" fillId="0" borderId="39" xfId="0" applyNumberFormat="1" applyFont="1" applyBorder="1" applyAlignment="1">
      <alignment vertical="center"/>
    </xf>
    <xf numFmtId="188" fontId="10" fillId="0" borderId="23" xfId="0" applyNumberFormat="1" applyFont="1" applyBorder="1" applyAlignment="1">
      <alignment vertical="center"/>
    </xf>
    <xf numFmtId="0" fontId="12" fillId="0" borderId="19" xfId="0" applyFont="1" applyBorder="1" applyAlignment="1">
      <alignment horizontal="left" vertical="center" indent="1"/>
    </xf>
    <xf numFmtId="187" fontId="7" fillId="0" borderId="19" xfId="0" applyNumberFormat="1" applyFont="1" applyBorder="1" applyAlignment="1">
      <alignment vertical="center"/>
    </xf>
    <xf numFmtId="187" fontId="7" fillId="0" borderId="21" xfId="0" applyNumberFormat="1" applyFont="1" applyFill="1" applyBorder="1" applyAlignment="1">
      <alignment horizontal="right" vertical="center"/>
    </xf>
    <xf numFmtId="187" fontId="7" fillId="0" borderId="19" xfId="0" applyNumberFormat="1" applyFont="1" applyFill="1" applyBorder="1" applyAlignment="1">
      <alignment vertical="center"/>
    </xf>
    <xf numFmtId="0" fontId="7" fillId="0" borderId="19" xfId="0" applyFont="1" applyBorder="1" applyAlignment="1">
      <alignment horizontal="left" vertical="center" indent="1"/>
    </xf>
    <xf numFmtId="0" fontId="21" fillId="0" borderId="19" xfId="0" applyFont="1" applyBorder="1" applyAlignment="1">
      <alignment vertical="center"/>
    </xf>
    <xf numFmtId="0" fontId="10" fillId="0" borderId="19" xfId="0" applyFont="1" applyBorder="1" applyAlignment="1">
      <alignment horizontal="left" vertical="center" indent="1"/>
    </xf>
    <xf numFmtId="187" fontId="10" fillId="0" borderId="19" xfId="0" applyNumberFormat="1" applyFont="1" applyBorder="1" applyAlignment="1">
      <alignment vertical="center"/>
    </xf>
    <xf numFmtId="187" fontId="10" fillId="0" borderId="21" xfId="0" applyNumberFormat="1" applyFont="1" applyBorder="1" applyAlignment="1">
      <alignment vertical="center"/>
    </xf>
    <xf numFmtId="187" fontId="7" fillId="0" borderId="19" xfId="0" applyNumberFormat="1" applyFont="1" applyBorder="1" applyAlignment="1">
      <alignment horizontal="right" vertical="center"/>
    </xf>
    <xf numFmtId="187" fontId="7" fillId="0" borderId="10" xfId="0" applyNumberFormat="1" applyFont="1" applyFill="1" applyBorder="1" applyAlignment="1">
      <alignment horizontal="right" vertical="center"/>
    </xf>
    <xf numFmtId="0" fontId="10" fillId="0" borderId="41" xfId="0" applyFont="1" applyBorder="1" applyAlignment="1">
      <alignment horizontal="left" vertical="center" indent="1" shrinkToFit="1"/>
    </xf>
    <xf numFmtId="187" fontId="10" fillId="0" borderId="41" xfId="0" applyNumberFormat="1" applyFont="1" applyBorder="1" applyAlignment="1">
      <alignment horizontal="right" vertical="center"/>
    </xf>
    <xf numFmtId="187" fontId="10" fillId="0" borderId="26" xfId="0" applyNumberFormat="1" applyFont="1" applyFill="1" applyBorder="1" applyAlignment="1">
      <alignment horizontal="right" vertical="center"/>
    </xf>
    <xf numFmtId="187" fontId="10" fillId="0" borderId="29" xfId="0" applyNumberFormat="1" applyFont="1" applyBorder="1" applyAlignment="1">
      <alignment horizontal="right" vertical="center"/>
    </xf>
    <xf numFmtId="188" fontId="10" fillId="0" borderId="29" xfId="0" applyNumberFormat="1" applyFont="1" applyBorder="1" applyAlignment="1">
      <alignment vertical="center"/>
    </xf>
    <xf numFmtId="188" fontId="10" fillId="0" borderId="27" xfId="0" applyNumberFormat="1" applyFont="1" applyBorder="1" applyAlignment="1">
      <alignment vertical="center"/>
    </xf>
    <xf numFmtId="0" fontId="0" fillId="0" borderId="19" xfId="0" applyFill="1" applyBorder="1" applyAlignment="1">
      <alignment horizontal="left" vertical="center" indent="1"/>
    </xf>
    <xf numFmtId="0" fontId="0" fillId="0" borderId="38" xfId="0" applyFill="1" applyBorder="1" applyAlignment="1">
      <alignment horizontal="left" vertical="center" indent="1"/>
    </xf>
    <xf numFmtId="187" fontId="7" fillId="0" borderId="38" xfId="0" applyNumberFormat="1" applyFont="1" applyBorder="1" applyAlignment="1">
      <alignment vertical="center"/>
    </xf>
    <xf numFmtId="194" fontId="7" fillId="0" borderId="26" xfId="0" applyNumberFormat="1" applyFont="1" applyFill="1" applyBorder="1" applyAlignment="1">
      <alignment horizontal="right" vertical="center"/>
    </xf>
    <xf numFmtId="187" fontId="7" fillId="0" borderId="29" xfId="0" applyNumberFormat="1" applyFont="1" applyBorder="1" applyAlignment="1">
      <alignment vertical="center"/>
    </xf>
    <xf numFmtId="188" fontId="0" fillId="0" borderId="29" xfId="0" applyNumberFormat="1" applyFont="1" applyBorder="1" applyAlignment="1">
      <alignment vertical="center"/>
    </xf>
    <xf numFmtId="188" fontId="0" fillId="0" borderId="27" xfId="0" applyNumberFormat="1" applyFont="1" applyBorder="1" applyAlignment="1">
      <alignment vertical="center"/>
    </xf>
    <xf numFmtId="0" fontId="7" fillId="0" borderId="19" xfId="0" applyFont="1" applyFill="1" applyBorder="1" applyAlignment="1">
      <alignment horizontal="left" vertical="center" indent="1"/>
    </xf>
    <xf numFmtId="0" fontId="7" fillId="0" borderId="38" xfId="0" applyFont="1" applyFill="1" applyBorder="1" applyAlignment="1">
      <alignment horizontal="left" vertical="center" indent="1" shrinkToFit="1"/>
    </xf>
    <xf numFmtId="187" fontId="7" fillId="0" borderId="38" xfId="0" applyNumberFormat="1" applyFont="1" applyFill="1" applyBorder="1" applyAlignment="1">
      <alignment vertical="center"/>
    </xf>
    <xf numFmtId="187" fontId="0" fillId="0" borderId="26" xfId="0" applyNumberFormat="1" applyFont="1" applyFill="1" applyBorder="1" applyAlignment="1">
      <alignment vertical="center"/>
    </xf>
    <xf numFmtId="187" fontId="7" fillId="0" borderId="29" xfId="0" applyNumberFormat="1" applyFont="1" applyFill="1" applyBorder="1" applyAlignment="1">
      <alignment vertical="center"/>
    </xf>
    <xf numFmtId="188" fontId="99" fillId="0" borderId="42" xfId="0" applyNumberFormat="1" applyFont="1" applyBorder="1" applyAlignment="1">
      <alignment vertical="center"/>
    </xf>
    <xf numFmtId="188" fontId="99" fillId="0" borderId="43" xfId="0" applyNumberFormat="1" applyFont="1" applyBorder="1" applyAlignment="1">
      <alignment vertical="center"/>
    </xf>
    <xf numFmtId="188" fontId="99" fillId="0" borderId="44" xfId="0" applyNumberFormat="1" applyFont="1" applyBorder="1" applyAlignment="1">
      <alignment vertical="center"/>
    </xf>
    <xf numFmtId="180" fontId="10" fillId="0" borderId="27" xfId="0" applyNumberFormat="1" applyFont="1" applyBorder="1" applyAlignment="1">
      <alignment vertical="center"/>
    </xf>
    <xf numFmtId="194" fontId="10" fillId="0" borderId="45" xfId="0" applyNumberFormat="1" applyFont="1" applyFill="1" applyBorder="1" applyAlignment="1">
      <alignment horizontal="center" vertical="center" wrapText="1"/>
    </xf>
    <xf numFmtId="188" fontId="14" fillId="0" borderId="46" xfId="0" applyNumberFormat="1" applyFont="1" applyFill="1" applyBorder="1" applyAlignment="1">
      <alignment horizontal="center" vertical="center" wrapText="1"/>
    </xf>
    <xf numFmtId="194" fontId="15" fillId="0" borderId="46" xfId="0" applyNumberFormat="1" applyFont="1" applyFill="1" applyBorder="1" applyAlignment="1">
      <alignment horizontal="center" vertical="center" wrapText="1"/>
    </xf>
    <xf numFmtId="188" fontId="15" fillId="0" borderId="47" xfId="0" applyNumberFormat="1" applyFont="1" applyFill="1" applyBorder="1" applyAlignment="1">
      <alignment horizontal="center" vertical="center" wrapText="1"/>
    </xf>
    <xf numFmtId="0" fontId="29" fillId="0" borderId="40" xfId="0" applyFont="1" applyFill="1" applyBorder="1" applyAlignment="1">
      <alignment horizontal="left" vertical="center" shrinkToFit="1"/>
    </xf>
    <xf numFmtId="194" fontId="20" fillId="0" borderId="22" xfId="0" applyNumberFormat="1" applyFont="1" applyFill="1" applyBorder="1" applyAlignment="1">
      <alignment vertical="center"/>
    </xf>
    <xf numFmtId="194" fontId="20" fillId="0" borderId="48" xfId="0" applyNumberFormat="1" applyFont="1" applyFill="1" applyBorder="1" applyAlignment="1">
      <alignment vertical="center"/>
    </xf>
    <xf numFmtId="188" fontId="20" fillId="0" borderId="39" xfId="0" applyNumberFormat="1" applyFont="1" applyFill="1" applyBorder="1" applyAlignment="1">
      <alignment vertical="center"/>
    </xf>
    <xf numFmtId="194" fontId="20" fillId="0" borderId="39" xfId="0" applyNumberFormat="1" applyFont="1" applyFill="1" applyBorder="1" applyAlignment="1">
      <alignment vertical="center"/>
    </xf>
    <xf numFmtId="188" fontId="20" fillId="0" borderId="23" xfId="0" applyNumberFormat="1" applyFont="1" applyFill="1" applyBorder="1" applyAlignment="1">
      <alignment vertical="center"/>
    </xf>
    <xf numFmtId="0" fontId="20" fillId="0" borderId="0" xfId="0" applyFont="1" applyFill="1" applyAlignment="1">
      <alignment vertical="center"/>
    </xf>
    <xf numFmtId="194" fontId="10" fillId="0" borderId="31" xfId="0" applyNumberFormat="1" applyFont="1" applyFill="1" applyBorder="1" applyAlignment="1">
      <alignment vertical="center"/>
    </xf>
    <xf numFmtId="188" fontId="29" fillId="0" borderId="10" xfId="0" applyNumberFormat="1" applyFont="1" applyFill="1" applyBorder="1" applyAlignment="1">
      <alignment vertical="center" wrapText="1"/>
    </xf>
    <xf numFmtId="188" fontId="29" fillId="0" borderId="16" xfId="0" applyNumberFormat="1" applyFont="1" applyFill="1" applyBorder="1" applyAlignment="1">
      <alignment vertical="center" wrapText="1"/>
    </xf>
    <xf numFmtId="194" fontId="7" fillId="0" borderId="21" xfId="0" applyNumberFormat="1" applyFont="1" applyFill="1" applyBorder="1" applyAlignment="1" applyProtection="1">
      <alignment horizontal="right" vertical="center"/>
      <protection/>
    </xf>
    <xf numFmtId="194" fontId="0" fillId="0" borderId="31" xfId="0" applyNumberFormat="1" applyFont="1" applyFill="1" applyBorder="1" applyAlignment="1">
      <alignment vertical="center"/>
    </xf>
    <xf numFmtId="188" fontId="35" fillId="0" borderId="10" xfId="0" applyNumberFormat="1" applyFont="1" applyFill="1" applyBorder="1" applyAlignment="1">
      <alignment vertical="center" wrapText="1"/>
    </xf>
    <xf numFmtId="0" fontId="7" fillId="0" borderId="31" xfId="0" applyNumberFormat="1" applyFont="1" applyFill="1" applyBorder="1" applyAlignment="1" applyProtection="1">
      <alignment horizontal="left" vertical="center" shrinkToFit="1"/>
      <protection/>
    </xf>
    <xf numFmtId="194" fontId="10" fillId="34" borderId="21" xfId="0" applyNumberFormat="1" applyFont="1" applyFill="1" applyBorder="1" applyAlignment="1">
      <alignment vertical="center"/>
    </xf>
    <xf numFmtId="194" fontId="10" fillId="0" borderId="21" xfId="0" applyNumberFormat="1" applyFont="1" applyFill="1" applyBorder="1" applyAlignment="1" applyProtection="1">
      <alignment horizontal="right" vertical="center"/>
      <protection/>
    </xf>
    <xf numFmtId="0" fontId="100" fillId="0" borderId="25" xfId="0" applyFont="1" applyFill="1" applyBorder="1" applyAlignment="1">
      <alignment vertical="center" wrapText="1"/>
    </xf>
    <xf numFmtId="0" fontId="15" fillId="0" borderId="38" xfId="0" applyFont="1" applyFill="1" applyBorder="1" applyAlignment="1">
      <alignment horizontal="left" vertical="center" shrinkToFit="1"/>
    </xf>
    <xf numFmtId="194" fontId="0" fillId="0" borderId="49" xfId="0" applyNumberFormat="1" applyFont="1" applyFill="1" applyBorder="1" applyAlignment="1">
      <alignment vertical="center"/>
    </xf>
    <xf numFmtId="188" fontId="29" fillId="0" borderId="14" xfId="0" applyNumberFormat="1" applyFont="1" applyFill="1" applyBorder="1" applyAlignment="1">
      <alignment vertical="center" wrapText="1"/>
    </xf>
    <xf numFmtId="188" fontId="29" fillId="0" borderId="15" xfId="0" applyNumberFormat="1" applyFont="1" applyFill="1" applyBorder="1" applyAlignment="1">
      <alignment vertical="center" wrapText="1"/>
    </xf>
    <xf numFmtId="0" fontId="29" fillId="0" borderId="20" xfId="0" applyFont="1" applyFill="1" applyBorder="1" applyAlignment="1">
      <alignment horizontal="left" vertical="center" shrinkToFit="1"/>
    </xf>
    <xf numFmtId="194" fontId="0" fillId="0" borderId="50" xfId="0" applyNumberFormat="1" applyFont="1" applyFill="1" applyBorder="1" applyAlignment="1">
      <alignment vertical="center"/>
    </xf>
    <xf numFmtId="188" fontId="29" fillId="0" borderId="29" xfId="0" applyNumberFormat="1" applyFont="1" applyFill="1" applyBorder="1" applyAlignment="1">
      <alignment vertical="center" wrapText="1"/>
    </xf>
    <xf numFmtId="188" fontId="29" fillId="0" borderId="27" xfId="0" applyNumberFormat="1" applyFont="1" applyFill="1" applyBorder="1" applyAlignment="1">
      <alignment vertical="center" wrapText="1"/>
    </xf>
    <xf numFmtId="194" fontId="20" fillId="0" borderId="51" xfId="0" applyNumberFormat="1" applyFont="1" applyFill="1" applyBorder="1" applyAlignment="1">
      <alignment vertical="center"/>
    </xf>
    <xf numFmtId="194" fontId="20" fillId="0" borderId="52" xfId="0" applyNumberFormat="1" applyFont="1" applyFill="1" applyBorder="1" applyAlignment="1">
      <alignment vertical="center"/>
    </xf>
    <xf numFmtId="194" fontId="20" fillId="0" borderId="12" xfId="0" applyNumberFormat="1" applyFont="1" applyFill="1" applyBorder="1" applyAlignment="1">
      <alignment vertical="center"/>
    </xf>
    <xf numFmtId="188" fontId="20" fillId="0" borderId="13" xfId="0" applyNumberFormat="1" applyFont="1" applyFill="1" applyBorder="1" applyAlignment="1">
      <alignment vertical="center"/>
    </xf>
    <xf numFmtId="194" fontId="20" fillId="0" borderId="13" xfId="0" applyNumberFormat="1" applyFont="1" applyFill="1" applyBorder="1" applyAlignment="1">
      <alignment vertical="center"/>
    </xf>
    <xf numFmtId="188" fontId="20" fillId="0" borderId="52" xfId="0" applyNumberFormat="1" applyFont="1" applyFill="1" applyBorder="1" applyAlignment="1">
      <alignment vertical="center"/>
    </xf>
    <xf numFmtId="194" fontId="20" fillId="0" borderId="23" xfId="0" applyNumberFormat="1" applyFont="1" applyFill="1" applyBorder="1" applyAlignment="1">
      <alignment vertical="center"/>
    </xf>
    <xf numFmtId="194" fontId="20" fillId="0" borderId="53" xfId="0" applyNumberFormat="1" applyFont="1" applyFill="1" applyBorder="1" applyAlignment="1">
      <alignment vertical="center"/>
    </xf>
    <xf numFmtId="194" fontId="20" fillId="0" borderId="54" xfId="0" applyNumberFormat="1" applyFont="1" applyFill="1" applyBorder="1" applyAlignment="1">
      <alignment vertical="center"/>
    </xf>
    <xf numFmtId="194" fontId="7" fillId="0" borderId="31" xfId="0" applyNumberFormat="1" applyFont="1" applyFill="1" applyBorder="1" applyAlignment="1">
      <alignment vertical="center"/>
    </xf>
    <xf numFmtId="187" fontId="10" fillId="0" borderId="21" xfId="0" applyNumberFormat="1" applyFont="1" applyFill="1" applyBorder="1" applyAlignment="1">
      <alignment vertical="center"/>
    </xf>
    <xf numFmtId="188" fontId="20" fillId="0" borderId="23" xfId="0" applyNumberFormat="1" applyFont="1" applyFill="1" applyBorder="1" applyAlignment="1">
      <alignment vertical="center" shrinkToFit="1"/>
    </xf>
    <xf numFmtId="0" fontId="101" fillId="0" borderId="24" xfId="0" applyFont="1" applyFill="1" applyBorder="1" applyAlignment="1">
      <alignment vertical="center" wrapText="1"/>
    </xf>
    <xf numFmtId="0" fontId="0" fillId="0" borderId="25" xfId="0" applyFont="1" applyFill="1" applyBorder="1" applyAlignment="1">
      <alignment vertical="center"/>
    </xf>
    <xf numFmtId="0" fontId="29" fillId="0" borderId="30" xfId="0" applyFont="1" applyFill="1" applyBorder="1" applyAlignment="1">
      <alignment horizontal="left" vertical="center" shrinkToFit="1"/>
    </xf>
    <xf numFmtId="194" fontId="20" fillId="0" borderId="55" xfId="0" applyNumberFormat="1" applyFont="1" applyFill="1" applyBorder="1" applyAlignment="1">
      <alignment vertical="center"/>
    </xf>
    <xf numFmtId="0" fontId="16" fillId="0" borderId="17" xfId="0" applyNumberFormat="1" applyFont="1" applyFill="1" applyBorder="1" applyAlignment="1" applyProtection="1">
      <alignment horizontal="left" vertical="center" shrinkToFit="1"/>
      <protection/>
    </xf>
    <xf numFmtId="188" fontId="34" fillId="0" borderId="23" xfId="0" applyNumberFormat="1" applyFont="1" applyFill="1" applyBorder="1" applyAlignment="1">
      <alignment vertical="center"/>
    </xf>
    <xf numFmtId="0" fontId="7" fillId="0" borderId="41" xfId="0" applyFont="1" applyFill="1" applyBorder="1" applyAlignment="1">
      <alignment vertical="center" shrinkToFit="1"/>
    </xf>
    <xf numFmtId="0" fontId="93" fillId="0" borderId="56" xfId="0" applyFont="1" applyFill="1" applyBorder="1" applyAlignment="1">
      <alignment horizontal="left" vertical="center" shrinkToFit="1"/>
    </xf>
    <xf numFmtId="194" fontId="92" fillId="0" borderId="21" xfId="0" applyNumberFormat="1" applyFont="1" applyFill="1" applyBorder="1" applyAlignment="1">
      <alignment vertical="center"/>
    </xf>
    <xf numFmtId="194" fontId="20" fillId="0" borderId="16" xfId="0" applyNumberFormat="1" applyFont="1" applyFill="1" applyBorder="1" applyAlignment="1">
      <alignment vertical="center"/>
    </xf>
    <xf numFmtId="194" fontId="92" fillId="0" borderId="51" xfId="0" applyNumberFormat="1" applyFont="1" applyFill="1" applyBorder="1" applyAlignment="1">
      <alignment vertical="center"/>
    </xf>
    <xf numFmtId="0" fontId="94" fillId="0" borderId="56" xfId="0" applyFont="1" applyFill="1" applyBorder="1" applyAlignment="1">
      <alignment horizontal="left" vertical="center" shrinkToFit="1"/>
    </xf>
    <xf numFmtId="194" fontId="4" fillId="0" borderId="21" xfId="0" applyNumberFormat="1" applyFont="1" applyFill="1" applyBorder="1" applyAlignment="1">
      <alignment vertical="center"/>
    </xf>
    <xf numFmtId="194" fontId="4" fillId="0" borderId="16" xfId="0" applyNumberFormat="1" applyFont="1" applyFill="1" applyBorder="1" applyAlignment="1">
      <alignment vertical="center"/>
    </xf>
    <xf numFmtId="194" fontId="4" fillId="0" borderId="51" xfId="0" applyNumberFormat="1" applyFont="1" applyFill="1" applyBorder="1" applyAlignment="1">
      <alignment vertical="center"/>
    </xf>
    <xf numFmtId="188" fontId="4" fillId="0" borderId="13" xfId="0" applyNumberFormat="1" applyFont="1" applyFill="1" applyBorder="1" applyAlignment="1">
      <alignment vertical="center"/>
    </xf>
    <xf numFmtId="194" fontId="4" fillId="0" borderId="13" xfId="0" applyNumberFormat="1" applyFont="1" applyFill="1" applyBorder="1" applyAlignment="1">
      <alignment vertical="center"/>
    </xf>
    <xf numFmtId="188" fontId="4" fillId="0" borderId="52" xfId="0" applyNumberFormat="1" applyFont="1" applyFill="1" applyBorder="1" applyAlignment="1">
      <alignment vertical="center"/>
    </xf>
    <xf numFmtId="0" fontId="4" fillId="0" borderId="0" xfId="0" applyFont="1" applyFill="1" applyAlignment="1">
      <alignment vertical="center"/>
    </xf>
    <xf numFmtId="188" fontId="29" fillId="0" borderId="29" xfId="0" applyNumberFormat="1" applyFont="1" applyFill="1" applyBorder="1" applyAlignment="1">
      <alignment vertical="center" shrinkToFit="1"/>
    </xf>
    <xf numFmtId="188" fontId="29" fillId="0" borderId="39" xfId="0" applyNumberFormat="1" applyFont="1" applyFill="1" applyBorder="1" applyAlignment="1">
      <alignment vertical="center" shrinkToFit="1"/>
    </xf>
    <xf numFmtId="188" fontId="29" fillId="0" borderId="23" xfId="0" applyNumberFormat="1" applyFont="1" applyFill="1" applyBorder="1" applyAlignment="1">
      <alignment vertical="center" wrapText="1"/>
    </xf>
    <xf numFmtId="187" fontId="20" fillId="0" borderId="0" xfId="0" applyNumberFormat="1" applyFont="1" applyFill="1" applyAlignment="1">
      <alignment vertical="center"/>
    </xf>
    <xf numFmtId="0" fontId="93" fillId="0" borderId="57" xfId="0" applyFont="1" applyFill="1" applyBorder="1" applyAlignment="1">
      <alignment horizontal="left" vertical="center" shrinkToFit="1"/>
    </xf>
    <xf numFmtId="0" fontId="95" fillId="0" borderId="32" xfId="0" applyFont="1" applyFill="1" applyBorder="1" applyAlignment="1">
      <alignment vertical="center" wrapText="1"/>
    </xf>
    <xf numFmtId="0" fontId="102" fillId="0" borderId="24" xfId="0" applyFont="1" applyFill="1" applyBorder="1" applyAlignment="1">
      <alignment vertical="center" wrapText="1"/>
    </xf>
    <xf numFmtId="194" fontId="10" fillId="0" borderId="22" xfId="0" applyNumberFormat="1" applyFont="1" applyFill="1" applyBorder="1" applyAlignment="1">
      <alignment vertical="center"/>
    </xf>
    <xf numFmtId="194" fontId="10" fillId="0" borderId="48" xfId="0" applyNumberFormat="1" applyFont="1" applyFill="1" applyBorder="1" applyAlignment="1">
      <alignment vertical="center"/>
    </xf>
    <xf numFmtId="194" fontId="10" fillId="0" borderId="39" xfId="0" applyNumberFormat="1" applyFont="1" applyFill="1" applyBorder="1" applyAlignment="1">
      <alignment vertical="center"/>
    </xf>
    <xf numFmtId="188" fontId="34" fillId="0" borderId="52" xfId="0" applyNumberFormat="1" applyFont="1" applyFill="1" applyBorder="1" applyAlignment="1">
      <alignment vertical="center"/>
    </xf>
    <xf numFmtId="188" fontId="20" fillId="0" borderId="16" xfId="0" applyNumberFormat="1" applyFont="1" applyFill="1" applyBorder="1" applyAlignment="1">
      <alignment vertical="center"/>
    </xf>
    <xf numFmtId="188" fontId="20" fillId="0" borderId="27" xfId="0" applyNumberFormat="1" applyFont="1" applyFill="1" applyBorder="1" applyAlignment="1">
      <alignment vertical="center"/>
    </xf>
    <xf numFmtId="0" fontId="29" fillId="0" borderId="37" xfId="0" applyFont="1" applyFill="1" applyBorder="1" applyAlignment="1">
      <alignment horizontal="left" vertical="center" shrinkToFit="1"/>
    </xf>
    <xf numFmtId="194" fontId="20" fillId="0" borderId="58" xfId="0" applyNumberFormat="1" applyFont="1" applyFill="1" applyBorder="1" applyAlignment="1">
      <alignment vertical="center"/>
    </xf>
    <xf numFmtId="188" fontId="20" fillId="0" borderId="59" xfId="0" applyNumberFormat="1" applyFont="1" applyFill="1" applyBorder="1" applyAlignment="1">
      <alignment vertical="center"/>
    </xf>
    <xf numFmtId="194" fontId="20" fillId="0" borderId="59" xfId="0" applyNumberFormat="1" applyFont="1" applyFill="1" applyBorder="1" applyAlignment="1">
      <alignment vertical="center"/>
    </xf>
    <xf numFmtId="188" fontId="20" fillId="0" borderId="60" xfId="0" applyNumberFormat="1" applyFont="1" applyFill="1" applyBorder="1" applyAlignment="1">
      <alignment vertical="center"/>
    </xf>
    <xf numFmtId="0" fontId="7" fillId="0" borderId="0" xfId="0" applyFont="1" applyFill="1" applyAlignment="1">
      <alignment vertical="center"/>
    </xf>
    <xf numFmtId="0" fontId="20" fillId="0" borderId="61" xfId="0" applyFont="1" applyBorder="1" applyAlignment="1">
      <alignment vertical="center" wrapText="1"/>
    </xf>
    <xf numFmtId="187" fontId="20" fillId="0" borderId="37" xfId="0" applyNumberFormat="1" applyFont="1" applyBorder="1" applyAlignment="1">
      <alignment vertical="center"/>
    </xf>
    <xf numFmtId="187" fontId="20" fillId="0" borderId="62" xfId="0" applyNumberFormat="1" applyFont="1" applyBorder="1" applyAlignment="1">
      <alignment vertical="center"/>
    </xf>
    <xf numFmtId="188" fontId="20" fillId="0" borderId="63" xfId="0" applyNumberFormat="1" applyFont="1" applyBorder="1" applyAlignment="1">
      <alignment vertical="center"/>
    </xf>
    <xf numFmtId="188" fontId="20" fillId="0" borderId="64" xfId="0" applyNumberFormat="1" applyFont="1" applyBorder="1" applyAlignment="1">
      <alignment vertical="center"/>
    </xf>
    <xf numFmtId="0" fontId="20" fillId="0" borderId="40" xfId="0" applyFont="1" applyFill="1" applyBorder="1" applyAlignment="1">
      <alignment vertical="center"/>
    </xf>
    <xf numFmtId="187" fontId="20" fillId="0" borderId="40" xfId="0" applyNumberFormat="1" applyFont="1" applyBorder="1" applyAlignment="1">
      <alignment vertical="center"/>
    </xf>
    <xf numFmtId="187" fontId="20" fillId="0" borderId="51" xfId="0" applyNumberFormat="1" applyFont="1" applyBorder="1" applyAlignment="1">
      <alignment vertical="center"/>
    </xf>
    <xf numFmtId="187" fontId="20" fillId="0" borderId="13" xfId="0" applyNumberFormat="1" applyFont="1" applyBorder="1" applyAlignment="1">
      <alignment vertical="center"/>
    </xf>
    <xf numFmtId="188" fontId="20" fillId="0" borderId="13" xfId="0" applyNumberFormat="1" applyFont="1" applyBorder="1" applyAlignment="1">
      <alignment vertical="center"/>
    </xf>
    <xf numFmtId="188" fontId="20" fillId="0" borderId="52" xfId="0" applyNumberFormat="1" applyFont="1" applyBorder="1" applyAlignment="1">
      <alignment vertical="center"/>
    </xf>
    <xf numFmtId="0" fontId="20" fillId="0" borderId="20" xfId="0" applyFont="1" applyFill="1" applyBorder="1" applyAlignment="1">
      <alignment vertical="center"/>
    </xf>
    <xf numFmtId="187" fontId="20" fillId="0" borderId="65" xfId="0" applyNumberFormat="1" applyFont="1" applyFill="1" applyBorder="1" applyAlignment="1">
      <alignment vertical="center"/>
    </xf>
    <xf numFmtId="187" fontId="20" fillId="0" borderId="51" xfId="0" applyNumberFormat="1" applyFont="1" applyFill="1" applyBorder="1" applyAlignment="1">
      <alignment vertical="center"/>
    </xf>
    <xf numFmtId="187" fontId="20" fillId="0" borderId="13" xfId="0" applyNumberFormat="1" applyFont="1" applyFill="1" applyBorder="1" applyAlignment="1">
      <alignment vertical="center"/>
    </xf>
    <xf numFmtId="187" fontId="34" fillId="0" borderId="0" xfId="0" applyNumberFormat="1" applyFont="1" applyAlignment="1">
      <alignment/>
    </xf>
    <xf numFmtId="188" fontId="20" fillId="0" borderId="30" xfId="0" applyNumberFormat="1" applyFont="1" applyBorder="1" applyAlignment="1">
      <alignment vertical="center"/>
    </xf>
    <xf numFmtId="188" fontId="20" fillId="0" borderId="12" xfId="0" applyNumberFormat="1" applyFont="1" applyBorder="1" applyAlignment="1">
      <alignment vertical="center"/>
    </xf>
    <xf numFmtId="180" fontId="20" fillId="0" borderId="52" xfId="0" applyNumberFormat="1" applyFont="1" applyBorder="1" applyAlignment="1">
      <alignment vertical="center"/>
    </xf>
    <xf numFmtId="0" fontId="10" fillId="0" borderId="38" xfId="0" applyFont="1" applyFill="1" applyBorder="1" applyAlignment="1">
      <alignment vertical="center"/>
    </xf>
    <xf numFmtId="0" fontId="20" fillId="0" borderId="21" xfId="0" applyFont="1" applyBorder="1" applyAlignment="1">
      <alignment vertical="center" wrapText="1"/>
    </xf>
    <xf numFmtId="0" fontId="20" fillId="0" borderId="10" xfId="0" applyFont="1" applyBorder="1" applyAlignment="1">
      <alignment vertical="center" wrapText="1"/>
    </xf>
    <xf numFmtId="180" fontId="20" fillId="0" borderId="10" xfId="0" applyNumberFormat="1" applyFont="1" applyBorder="1" applyAlignment="1">
      <alignment vertical="center"/>
    </xf>
    <xf numFmtId="187" fontId="20" fillId="0" borderId="10" xfId="0" applyNumberFormat="1" applyFont="1" applyBorder="1" applyAlignment="1">
      <alignment vertical="center" wrapText="1"/>
    </xf>
    <xf numFmtId="188" fontId="20" fillId="0" borderId="10" xfId="0" applyNumberFormat="1" applyFont="1" applyBorder="1" applyAlignment="1">
      <alignment vertical="center"/>
    </xf>
    <xf numFmtId="188" fontId="20" fillId="0" borderId="16" xfId="0" applyNumberFormat="1" applyFont="1" applyBorder="1" applyAlignment="1">
      <alignment vertical="center"/>
    </xf>
    <xf numFmtId="0" fontId="14" fillId="0" borderId="21" xfId="0" applyFont="1" applyFill="1" applyBorder="1" applyAlignment="1">
      <alignment vertical="center"/>
    </xf>
    <xf numFmtId="187" fontId="10" fillId="0" borderId="10" xfId="0" applyNumberFormat="1" applyFont="1" applyBorder="1" applyAlignment="1">
      <alignment horizontal="right" vertical="center"/>
    </xf>
    <xf numFmtId="180" fontId="10" fillId="0" borderId="10" xfId="0" applyNumberFormat="1" applyFont="1" applyBorder="1" applyAlignment="1">
      <alignment horizontal="right" vertical="center"/>
    </xf>
    <xf numFmtId="188" fontId="92" fillId="0" borderId="16" xfId="0" applyNumberFormat="1" applyFont="1" applyBorder="1" applyAlignment="1">
      <alignment vertical="center"/>
    </xf>
    <xf numFmtId="180" fontId="20" fillId="0" borderId="10" xfId="0" applyNumberFormat="1" applyFont="1" applyBorder="1" applyAlignment="1">
      <alignment horizontal="right" vertical="center"/>
    </xf>
    <xf numFmtId="0" fontId="20" fillId="0" borderId="26" xfId="0" applyFont="1" applyBorder="1" applyAlignment="1">
      <alignment horizontal="center" vertical="center" wrapText="1"/>
    </xf>
    <xf numFmtId="187" fontId="20" fillId="0" borderId="29" xfId="0" applyNumberFormat="1" applyFont="1" applyBorder="1" applyAlignment="1">
      <alignment vertical="center" wrapText="1"/>
    </xf>
    <xf numFmtId="180" fontId="20" fillId="0" borderId="29" xfId="0" applyNumberFormat="1" applyFont="1" applyBorder="1" applyAlignment="1">
      <alignment vertical="center"/>
    </xf>
    <xf numFmtId="188" fontId="20" fillId="0" borderId="29" xfId="0" applyNumberFormat="1" applyFont="1" applyBorder="1" applyAlignment="1">
      <alignment vertical="center"/>
    </xf>
    <xf numFmtId="188" fontId="20" fillId="0" borderId="27" xfId="0" applyNumberFormat="1" applyFont="1" applyBorder="1" applyAlignment="1">
      <alignment vertical="center"/>
    </xf>
    <xf numFmtId="0" fontId="4" fillId="0" borderId="10" xfId="114" applyNumberFormat="1" applyFont="1" applyFill="1" applyBorder="1" applyAlignment="1" applyProtection="1">
      <alignment vertical="center"/>
      <protection locked="0"/>
    </xf>
    <xf numFmtId="0" fontId="4" fillId="0" borderId="29" xfId="114" applyNumberFormat="1" applyFont="1" applyFill="1" applyBorder="1" applyAlignment="1" applyProtection="1">
      <alignment vertical="center"/>
      <protection locked="0"/>
    </xf>
    <xf numFmtId="0" fontId="35" fillId="0" borderId="10" xfId="0" applyFont="1" applyFill="1" applyBorder="1" applyAlignment="1">
      <alignment vertical="center"/>
    </xf>
    <xf numFmtId="194" fontId="4" fillId="0" borderId="29" xfId="114" applyNumberFormat="1" applyFont="1" applyFill="1" applyBorder="1" applyAlignment="1" applyProtection="1">
      <alignment vertical="center"/>
      <protection locked="0"/>
    </xf>
    <xf numFmtId="194" fontId="15" fillId="0" borderId="10" xfId="0" applyNumberFormat="1" applyFont="1" applyFill="1" applyBorder="1" applyAlignment="1">
      <alignment horizontal="center" vertical="center" wrapText="1"/>
    </xf>
    <xf numFmtId="188" fontId="15" fillId="0" borderId="10" xfId="0" applyNumberFormat="1" applyFont="1" applyFill="1" applyBorder="1" applyAlignment="1">
      <alignment horizontal="center" vertical="center" wrapText="1"/>
    </xf>
    <xf numFmtId="194" fontId="10" fillId="0" borderId="10" xfId="0" applyNumberFormat="1" applyFont="1" applyFill="1" applyBorder="1" applyAlignment="1">
      <alignment horizontal="center" vertical="center" wrapText="1"/>
    </xf>
    <xf numFmtId="188" fontId="14" fillId="0" borderId="10" xfId="0" applyNumberFormat="1" applyFont="1" applyFill="1" applyBorder="1" applyAlignment="1">
      <alignment horizontal="center" vertical="center" wrapText="1"/>
    </xf>
    <xf numFmtId="188" fontId="0" fillId="0" borderId="10" xfId="0" applyNumberFormat="1" applyFont="1" applyFill="1" applyBorder="1" applyAlignment="1">
      <alignment vertical="center" shrinkToFit="1"/>
    </xf>
    <xf numFmtId="188" fontId="90" fillId="0" borderId="10" xfId="0" applyNumberFormat="1" applyFont="1" applyFill="1" applyBorder="1" applyAlignment="1">
      <alignment vertical="center"/>
    </xf>
    <xf numFmtId="188" fontId="94" fillId="0" borderId="10" xfId="0" applyNumberFormat="1" applyFont="1" applyFill="1" applyBorder="1" applyAlignment="1">
      <alignment vertical="center" shrinkToFit="1"/>
    </xf>
    <xf numFmtId="188" fontId="94" fillId="0" borderId="10" xfId="0" applyNumberFormat="1" applyFont="1" applyFill="1" applyBorder="1" applyAlignment="1">
      <alignment vertical="center" wrapText="1"/>
    </xf>
    <xf numFmtId="194" fontId="20" fillId="0" borderId="10" xfId="0" applyNumberFormat="1" applyFont="1" applyFill="1" applyBorder="1" applyAlignment="1">
      <alignment vertical="center"/>
    </xf>
    <xf numFmtId="194" fontId="20" fillId="0" borderId="10" xfId="0" applyNumberFormat="1" applyFont="1" applyFill="1" applyBorder="1" applyAlignment="1">
      <alignment horizontal="center" vertical="center"/>
    </xf>
    <xf numFmtId="188" fontId="20" fillId="0" borderId="10" xfId="0" applyNumberFormat="1" applyFont="1" applyFill="1" applyBorder="1" applyAlignment="1">
      <alignment vertical="center"/>
    </xf>
    <xf numFmtId="0" fontId="94" fillId="0" borderId="21" xfId="0" applyFont="1" applyFill="1" applyBorder="1" applyAlignment="1">
      <alignment horizontal="left" vertical="center" shrinkToFit="1"/>
    </xf>
    <xf numFmtId="0" fontId="95" fillId="0" borderId="16" xfId="0" applyFont="1" applyFill="1" applyBorder="1" applyAlignment="1">
      <alignment vertical="center" wrapText="1"/>
    </xf>
    <xf numFmtId="0" fontId="94" fillId="0" borderId="16" xfId="0" applyFont="1" applyFill="1" applyBorder="1" applyAlignment="1">
      <alignment vertical="center" wrapText="1"/>
    </xf>
    <xf numFmtId="0" fontId="101" fillId="0" borderId="16" xfId="0" applyFont="1" applyFill="1" applyBorder="1" applyAlignment="1">
      <alignment vertical="center" wrapText="1"/>
    </xf>
    <xf numFmtId="0" fontId="35" fillId="0" borderId="21" xfId="0" applyFont="1" applyFill="1" applyBorder="1" applyAlignment="1">
      <alignment horizontal="left" vertical="center" shrinkToFit="1"/>
    </xf>
    <xf numFmtId="0" fontId="93" fillId="0" borderId="16" xfId="0" applyFont="1" applyFill="1" applyBorder="1" applyAlignment="1">
      <alignment vertical="center" wrapText="1"/>
    </xf>
    <xf numFmtId="0" fontId="25" fillId="0" borderId="29" xfId="0" applyFont="1" applyFill="1" applyBorder="1" applyAlignment="1">
      <alignment vertical="center"/>
    </xf>
    <xf numFmtId="0" fontId="0" fillId="0" borderId="27" xfId="0" applyFont="1" applyFill="1" applyBorder="1" applyAlignment="1">
      <alignment vertical="center"/>
    </xf>
    <xf numFmtId="0" fontId="7" fillId="0" borderId="0" xfId="0" applyFont="1" applyFill="1" applyAlignment="1">
      <alignment vertical="center"/>
    </xf>
    <xf numFmtId="0" fontId="7" fillId="0" borderId="21" xfId="0" applyNumberFormat="1" applyFont="1" applyFill="1" applyBorder="1" applyAlignment="1" applyProtection="1">
      <alignment horizontal="left" vertical="center"/>
      <protection/>
    </xf>
    <xf numFmtId="187" fontId="7" fillId="0" borderId="16" xfId="0" applyNumberFormat="1" applyFont="1" applyFill="1" applyBorder="1" applyAlignment="1" applyProtection="1">
      <alignment horizontal="right" vertical="center"/>
      <protection/>
    </xf>
    <xf numFmtId="0" fontId="92" fillId="0" borderId="26" xfId="0" applyNumberFormat="1" applyFont="1" applyFill="1" applyBorder="1" applyAlignment="1" applyProtection="1">
      <alignment horizontal="center" vertical="center"/>
      <protection/>
    </xf>
    <xf numFmtId="187" fontId="92" fillId="0" borderId="27"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0" borderId="21" xfId="0" applyFont="1" applyBorder="1" applyAlignment="1">
      <alignment vertical="center"/>
    </xf>
    <xf numFmtId="187" fontId="0" fillId="0" borderId="16" xfId="0" applyNumberFormat="1" applyFont="1" applyBorder="1" applyAlignment="1">
      <alignment vertical="center"/>
    </xf>
    <xf numFmtId="0" fontId="7" fillId="0" borderId="66" xfId="0" applyFont="1" applyBorder="1" applyAlignment="1">
      <alignment vertical="center"/>
    </xf>
    <xf numFmtId="0" fontId="7" fillId="0" borderId="21" xfId="0" applyFont="1" applyFill="1" applyBorder="1" applyAlignment="1">
      <alignment vertical="center"/>
    </xf>
    <xf numFmtId="0" fontId="92" fillId="0" borderId="26" xfId="0" applyFont="1" applyBorder="1" applyAlignment="1">
      <alignment horizontal="center" vertical="center"/>
    </xf>
    <xf numFmtId="0" fontId="88" fillId="0" borderId="11" xfId="47" applyFont="1" applyFill="1" applyBorder="1" applyAlignment="1">
      <alignment horizontal="center" vertical="center" wrapText="1"/>
      <protection/>
    </xf>
    <xf numFmtId="0" fontId="72" fillId="35" borderId="0" xfId="65" applyFont="1" applyFill="1">
      <alignment vertical="center"/>
      <protection/>
    </xf>
    <xf numFmtId="0" fontId="72" fillId="35" borderId="0" xfId="65" applyFont="1" applyFill="1" applyAlignment="1">
      <alignment/>
      <protection/>
    </xf>
    <xf numFmtId="0" fontId="97" fillId="35" borderId="0" xfId="65" applyFont="1" applyFill="1" applyAlignment="1">
      <alignment horizontal="center"/>
      <protection/>
    </xf>
    <xf numFmtId="0" fontId="72" fillId="35" borderId="0" xfId="65" applyFont="1" applyFill="1" applyAlignment="1">
      <alignment horizontal="right"/>
      <protection/>
    </xf>
    <xf numFmtId="0" fontId="91" fillId="35" borderId="10" xfId="65" applyFont="1" applyFill="1" applyBorder="1" applyAlignment="1">
      <alignment horizontal="center" vertical="center"/>
      <protection/>
    </xf>
    <xf numFmtId="0" fontId="91" fillId="35" borderId="11" xfId="65" applyFont="1" applyFill="1" applyBorder="1" applyAlignment="1">
      <alignment horizontal="center" vertical="center"/>
      <protection/>
    </xf>
    <xf numFmtId="0" fontId="91" fillId="35" borderId="13" xfId="65" applyFont="1" applyFill="1" applyBorder="1">
      <alignment vertical="center"/>
      <protection/>
    </xf>
    <xf numFmtId="187" fontId="72" fillId="35" borderId="12" xfId="65" applyNumberFormat="1" applyFont="1" applyFill="1" applyBorder="1" applyAlignment="1">
      <alignment/>
      <protection/>
    </xf>
    <xf numFmtId="0" fontId="72" fillId="35" borderId="13" xfId="65" applyFont="1" applyFill="1" applyBorder="1">
      <alignment vertical="center"/>
      <protection/>
    </xf>
    <xf numFmtId="187" fontId="72" fillId="35" borderId="12" xfId="65" applyNumberFormat="1" applyFont="1" applyFill="1" applyBorder="1">
      <alignment vertical="center"/>
      <protection/>
    </xf>
    <xf numFmtId="0" fontId="103" fillId="35" borderId="0" xfId="65" applyFont="1" applyFill="1">
      <alignment vertical="center"/>
      <protection/>
    </xf>
    <xf numFmtId="187" fontId="72" fillId="35" borderId="0" xfId="65" applyNumberFormat="1" applyFont="1" applyFill="1" applyAlignment="1">
      <alignment/>
      <protection/>
    </xf>
    <xf numFmtId="180" fontId="10" fillId="0" borderId="26" xfId="0" applyNumberFormat="1" applyFont="1" applyBorder="1" applyAlignment="1">
      <alignment horizontal="center" vertical="center" wrapText="1"/>
    </xf>
    <xf numFmtId="180" fontId="10" fillId="0" borderId="29" xfId="0" applyNumberFormat="1" applyFont="1" applyBorder="1" applyAlignment="1">
      <alignment horizontal="center" vertical="center" wrapText="1"/>
    </xf>
    <xf numFmtId="180" fontId="10" fillId="0" borderId="27" xfId="0" applyNumberFormat="1" applyFont="1" applyBorder="1" applyAlignment="1">
      <alignment horizontal="center" vertical="center" wrapText="1"/>
    </xf>
    <xf numFmtId="187" fontId="10" fillId="0" borderId="10" xfId="0" applyNumberFormat="1" applyFont="1" applyBorder="1" applyAlignment="1">
      <alignment horizontal="right" vertical="center"/>
    </xf>
    <xf numFmtId="188" fontId="10" fillId="0" borderId="10" xfId="0" applyNumberFormat="1" applyFont="1" applyBorder="1" applyAlignment="1">
      <alignment vertical="center"/>
    </xf>
    <xf numFmtId="0" fontId="7" fillId="0" borderId="21" xfId="0" applyFont="1" applyFill="1" applyBorder="1" applyAlignment="1">
      <alignment horizontal="left" vertical="center"/>
    </xf>
    <xf numFmtId="0" fontId="21" fillId="0" borderId="16" xfId="0" applyFont="1" applyBorder="1" applyAlignment="1">
      <alignment vertical="center"/>
    </xf>
    <xf numFmtId="0" fontId="7" fillId="0" borderId="51" xfId="0" applyFont="1" applyFill="1" applyBorder="1" applyAlignment="1">
      <alignment horizontal="left" vertical="center"/>
    </xf>
    <xf numFmtId="187" fontId="0" fillId="0" borderId="13" xfId="0" applyNumberFormat="1" applyFont="1" applyBorder="1" applyAlignment="1">
      <alignment vertical="center"/>
    </xf>
    <xf numFmtId="188" fontId="0" fillId="0" borderId="13" xfId="0" applyNumberFormat="1" applyFont="1" applyBorder="1" applyAlignment="1">
      <alignment vertical="center"/>
    </xf>
    <xf numFmtId="0" fontId="21" fillId="0" borderId="52" xfId="0" applyFont="1" applyBorder="1" applyAlignment="1">
      <alignment vertical="center"/>
    </xf>
    <xf numFmtId="0" fontId="29" fillId="0" borderId="17" xfId="0" applyFont="1" applyBorder="1" applyAlignment="1">
      <alignment horizontal="left" vertical="center" shrinkToFit="1"/>
    </xf>
    <xf numFmtId="187" fontId="20" fillId="0" borderId="21" xfId="0" applyNumberFormat="1" applyFont="1" applyBorder="1" applyAlignment="1">
      <alignment vertical="center"/>
    </xf>
    <xf numFmtId="0" fontId="15" fillId="0" borderId="17" xfId="0" applyFont="1" applyBorder="1" applyAlignment="1">
      <alignment horizontal="left" vertical="center" shrinkToFit="1"/>
    </xf>
    <xf numFmtId="187" fontId="7" fillId="0" borderId="21" xfId="0" applyNumberFormat="1" applyFont="1" applyFill="1" applyBorder="1" applyAlignment="1" applyProtection="1">
      <alignment horizontal="right" vertical="center"/>
      <protection/>
    </xf>
    <xf numFmtId="0" fontId="15" fillId="0" borderId="31" xfId="0" applyFont="1" applyBorder="1" applyAlignment="1">
      <alignment vertical="center" wrapText="1"/>
    </xf>
    <xf numFmtId="188" fontId="15" fillId="0" borderId="10" xfId="0" applyNumberFormat="1" applyFont="1" applyBorder="1" applyAlignment="1">
      <alignment vertical="center" wrapText="1"/>
    </xf>
    <xf numFmtId="0" fontId="15" fillId="0" borderId="10" xfId="0" applyFont="1" applyBorder="1" applyAlignment="1">
      <alignment vertical="center" wrapText="1"/>
    </xf>
    <xf numFmtId="188" fontId="15" fillId="0" borderId="16" xfId="0" applyNumberFormat="1" applyFont="1" applyBorder="1" applyAlignment="1">
      <alignment vertical="center" wrapText="1"/>
    </xf>
    <xf numFmtId="0" fontId="15" fillId="0" borderId="25" xfId="0" applyFont="1" applyBorder="1" applyAlignment="1">
      <alignment horizontal="center" vertical="center" wrapText="1"/>
    </xf>
    <xf numFmtId="187" fontId="20" fillId="0" borderId="31" xfId="0" applyNumberFormat="1" applyFont="1" applyBorder="1" applyAlignment="1">
      <alignment vertical="center"/>
    </xf>
    <xf numFmtId="187" fontId="20" fillId="0" borderId="10" xfId="0" applyNumberFormat="1" applyFont="1" applyBorder="1" applyAlignment="1">
      <alignment vertical="center"/>
    </xf>
    <xf numFmtId="0" fontId="30" fillId="0" borderId="25" xfId="0" applyFont="1" applyBorder="1" applyAlignment="1">
      <alignment vertical="center" wrapText="1"/>
    </xf>
    <xf numFmtId="187" fontId="0" fillId="0" borderId="31" xfId="0" applyNumberFormat="1" applyFont="1" applyBorder="1" applyAlignment="1">
      <alignment vertical="center"/>
    </xf>
    <xf numFmtId="0" fontId="41" fillId="0" borderId="25" xfId="0" applyFont="1" applyBorder="1" applyAlignment="1">
      <alignment vertical="center" wrapText="1"/>
    </xf>
    <xf numFmtId="0" fontId="29" fillId="0" borderId="56" xfId="0" applyFont="1" applyBorder="1" applyAlignment="1">
      <alignment horizontal="left" vertical="center" shrinkToFit="1"/>
    </xf>
    <xf numFmtId="187" fontId="20" fillId="0" borderId="54" xfId="0" applyNumberFormat="1" applyFont="1" applyBorder="1" applyAlignment="1">
      <alignment vertical="center"/>
    </xf>
    <xf numFmtId="0" fontId="30" fillId="0" borderId="32" xfId="0" applyFont="1" applyBorder="1" applyAlignment="1">
      <alignment vertical="center" wrapText="1"/>
    </xf>
    <xf numFmtId="0" fontId="1" fillId="0" borderId="25" xfId="0" applyFont="1" applyBorder="1" applyAlignment="1">
      <alignment vertical="center" wrapText="1"/>
    </xf>
    <xf numFmtId="0" fontId="29" fillId="0" borderId="17" xfId="0" applyFont="1" applyFill="1" applyBorder="1" applyAlignment="1">
      <alignment horizontal="left" vertical="center" shrinkToFit="1"/>
    </xf>
    <xf numFmtId="187" fontId="20" fillId="0" borderId="21" xfId="0" applyNumberFormat="1" applyFont="1" applyFill="1" applyBorder="1" applyAlignment="1">
      <alignment vertical="center"/>
    </xf>
    <xf numFmtId="187" fontId="20" fillId="0" borderId="31" xfId="0" applyNumberFormat="1" applyFont="1" applyFill="1" applyBorder="1" applyAlignment="1">
      <alignment vertical="center"/>
    </xf>
    <xf numFmtId="188" fontId="20" fillId="0" borderId="10" xfId="0" applyNumberFormat="1" applyFont="1" applyFill="1" applyBorder="1" applyAlignment="1">
      <alignment vertical="center"/>
    </xf>
    <xf numFmtId="187" fontId="20" fillId="0" borderId="10" xfId="0" applyNumberFormat="1" applyFont="1" applyFill="1" applyBorder="1" applyAlignment="1">
      <alignment vertical="center"/>
    </xf>
    <xf numFmtId="188" fontId="20" fillId="0" borderId="16" xfId="0" applyNumberFormat="1" applyFont="1" applyFill="1" applyBorder="1" applyAlignment="1">
      <alignment vertical="center"/>
    </xf>
    <xf numFmtId="0" fontId="30" fillId="0" borderId="25" xfId="0" applyFont="1" applyFill="1" applyBorder="1" applyAlignment="1">
      <alignment vertical="center" wrapText="1"/>
    </xf>
    <xf numFmtId="0" fontId="94" fillId="0" borderId="17" xfId="0" applyFont="1" applyFill="1" applyBorder="1" applyAlignment="1">
      <alignment horizontal="left" vertical="center" shrinkToFit="1"/>
    </xf>
    <xf numFmtId="187" fontId="0" fillId="0" borderId="21" xfId="0" applyNumberFormat="1" applyFont="1" applyFill="1" applyBorder="1" applyAlignment="1">
      <alignment vertical="center"/>
    </xf>
    <xf numFmtId="187" fontId="0" fillId="0" borderId="31" xfId="0" applyNumberFormat="1" applyFont="1" applyFill="1" applyBorder="1" applyAlignment="1">
      <alignment vertical="center"/>
    </xf>
    <xf numFmtId="188" fontId="0" fillId="0" borderId="10" xfId="0" applyNumberFormat="1" applyFont="1" applyFill="1" applyBorder="1" applyAlignment="1">
      <alignment vertical="center"/>
    </xf>
    <xf numFmtId="187" fontId="0" fillId="0" borderId="10" xfId="0" applyNumberFormat="1" applyFont="1" applyFill="1" applyBorder="1" applyAlignment="1">
      <alignment vertical="center"/>
    </xf>
    <xf numFmtId="188" fontId="4" fillId="0" borderId="16" xfId="0" applyNumberFormat="1" applyFont="1" applyFill="1" applyBorder="1" applyAlignment="1">
      <alignment vertical="center"/>
    </xf>
    <xf numFmtId="0" fontId="33" fillId="0" borderId="25" xfId="0" applyFont="1" applyFill="1" applyBorder="1" applyAlignment="1">
      <alignment vertical="center" wrapText="1"/>
    </xf>
    <xf numFmtId="188" fontId="0" fillId="0" borderId="16" xfId="0" applyNumberFormat="1" applyFont="1" applyFill="1" applyBorder="1" applyAlignment="1">
      <alignment vertical="center"/>
    </xf>
    <xf numFmtId="0" fontId="104" fillId="0" borderId="25" xfId="0" applyFont="1" applyFill="1" applyBorder="1" applyAlignment="1">
      <alignment vertical="center" wrapText="1"/>
    </xf>
    <xf numFmtId="0" fontId="0" fillId="0" borderId="17" xfId="0" applyNumberFormat="1" applyFill="1" applyBorder="1" applyAlignment="1" applyProtection="1">
      <alignment horizontal="left" vertical="center"/>
      <protection/>
    </xf>
    <xf numFmtId="187" fontId="0" fillId="0" borderId="33" xfId="0" applyNumberFormat="1" applyFont="1" applyBorder="1" applyAlignment="1">
      <alignment vertical="center"/>
    </xf>
    <xf numFmtId="187" fontId="0" fillId="0" borderId="49" xfId="0" applyNumberFormat="1" applyFont="1" applyBorder="1" applyAlignment="1">
      <alignment vertical="center"/>
    </xf>
    <xf numFmtId="0" fontId="1" fillId="0" borderId="35" xfId="0" applyFont="1" applyBorder="1" applyAlignment="1">
      <alignment vertical="center" wrapText="1"/>
    </xf>
    <xf numFmtId="0" fontId="7" fillId="0" borderId="17" xfId="0" applyNumberFormat="1" applyFont="1" applyFill="1" applyBorder="1" applyAlignment="1" applyProtection="1">
      <alignment horizontal="left" vertical="center"/>
      <protection/>
    </xf>
    <xf numFmtId="0" fontId="29" fillId="0" borderId="67" xfId="0" applyFont="1" applyBorder="1" applyAlignment="1">
      <alignment horizontal="left" vertical="center" shrinkToFit="1"/>
    </xf>
    <xf numFmtId="187" fontId="20" fillId="0" borderId="33" xfId="0" applyNumberFormat="1" applyFont="1" applyBorder="1" applyAlignment="1">
      <alignment vertical="center"/>
    </xf>
    <xf numFmtId="187" fontId="20" fillId="0" borderId="49" xfId="0" applyNumberFormat="1" applyFont="1" applyBorder="1" applyAlignment="1">
      <alignment vertical="center"/>
    </xf>
    <xf numFmtId="188" fontId="20" fillId="0" borderId="10" xfId="0" applyNumberFormat="1" applyFont="1" applyBorder="1" applyAlignment="1">
      <alignment vertical="center" shrinkToFit="1"/>
    </xf>
    <xf numFmtId="188" fontId="20" fillId="0" borderId="16" xfId="0" applyNumberFormat="1" applyFont="1" applyBorder="1" applyAlignment="1">
      <alignment vertical="center" shrinkToFit="1"/>
    </xf>
    <xf numFmtId="0" fontId="30" fillId="0" borderId="35" xfId="0" applyFont="1" applyBorder="1" applyAlignment="1">
      <alignment vertical="center" wrapText="1"/>
    </xf>
    <xf numFmtId="187" fontId="4" fillId="0" borderId="21" xfId="0" applyNumberFormat="1" applyFont="1" applyBorder="1" applyAlignment="1">
      <alignment vertical="center"/>
    </xf>
    <xf numFmtId="187" fontId="4" fillId="0" borderId="10" xfId="0" applyNumberFormat="1" applyFont="1" applyBorder="1" applyAlignment="1">
      <alignment vertical="center"/>
    </xf>
    <xf numFmtId="0" fontId="93" fillId="0" borderId="42" xfId="0" applyFont="1" applyBorder="1" applyAlignment="1">
      <alignment horizontal="center" vertical="center" shrinkToFit="1"/>
    </xf>
    <xf numFmtId="187" fontId="92" fillId="0" borderId="68" xfId="0" applyNumberFormat="1" applyFont="1" applyBorder="1" applyAlignment="1">
      <alignment vertical="center"/>
    </xf>
    <xf numFmtId="188" fontId="92" fillId="0" borderId="29" xfId="0" applyNumberFormat="1" applyFont="1" applyBorder="1" applyAlignment="1">
      <alignment vertical="center"/>
    </xf>
    <xf numFmtId="187" fontId="92" fillId="0" borderId="29" xfId="0" applyNumberFormat="1" applyFont="1" applyBorder="1" applyAlignment="1">
      <alignment vertical="center"/>
    </xf>
    <xf numFmtId="188" fontId="92" fillId="0" borderId="27" xfId="0" applyNumberFormat="1" applyFont="1" applyBorder="1" applyAlignment="1">
      <alignment vertical="center"/>
    </xf>
    <xf numFmtId="0" fontId="105" fillId="0" borderId="69" xfId="0" applyFont="1" applyBorder="1" applyAlignment="1">
      <alignment vertical="center" wrapText="1"/>
    </xf>
    <xf numFmtId="0" fontId="105" fillId="0" borderId="70" xfId="0" applyFont="1" applyBorder="1" applyAlignment="1">
      <alignment vertical="center" wrapText="1"/>
    </xf>
    <xf numFmtId="187" fontId="23" fillId="0" borderId="0" xfId="0" applyNumberFormat="1" applyFont="1" applyAlignment="1">
      <alignment/>
    </xf>
    <xf numFmtId="0" fontId="30" fillId="0" borderId="17" xfId="0" applyFont="1" applyBorder="1" applyAlignment="1">
      <alignment vertical="center" wrapText="1"/>
    </xf>
    <xf numFmtId="187" fontId="4" fillId="0" borderId="11" xfId="0" applyNumberFormat="1" applyFont="1" applyBorder="1" applyAlignment="1">
      <alignment vertical="center"/>
    </xf>
    <xf numFmtId="187" fontId="4" fillId="0" borderId="11" xfId="0" applyNumberFormat="1" applyFont="1" applyFill="1" applyBorder="1" applyAlignment="1">
      <alignment vertical="center"/>
    </xf>
    <xf numFmtId="0" fontId="4" fillId="0" borderId="30" xfId="0" applyFont="1" applyFill="1" applyBorder="1" applyAlignment="1">
      <alignment vertical="center"/>
    </xf>
    <xf numFmtId="0" fontId="4" fillId="0" borderId="17" xfId="0" applyFont="1" applyFill="1" applyBorder="1" applyAlignment="1">
      <alignment vertical="center"/>
    </xf>
    <xf numFmtId="187" fontId="4" fillId="0" borderId="23" xfId="0" applyNumberFormat="1" applyFont="1" applyBorder="1" applyAlignment="1">
      <alignment vertical="center"/>
    </xf>
    <xf numFmtId="0" fontId="4" fillId="0" borderId="16" xfId="114" applyNumberFormat="1" applyFont="1" applyFill="1" applyBorder="1" applyAlignment="1" applyProtection="1">
      <alignment vertical="center"/>
      <protection locked="0"/>
    </xf>
    <xf numFmtId="187" fontId="4" fillId="0" borderId="11" xfId="0" applyNumberFormat="1" applyFont="1" applyFill="1" applyBorder="1" applyAlignment="1">
      <alignment vertical="center"/>
    </xf>
    <xf numFmtId="187" fontId="92" fillId="0" borderId="57" xfId="0" applyNumberFormat="1" applyFont="1" applyBorder="1" applyAlignment="1">
      <alignment vertical="center"/>
    </xf>
    <xf numFmtId="187" fontId="4" fillId="0" borderId="28" xfId="57" applyNumberFormat="1" applyFont="1" applyFill="1" applyBorder="1">
      <alignment vertical="center"/>
      <protection/>
    </xf>
    <xf numFmtId="0" fontId="0" fillId="0" borderId="0" xfId="47" applyFont="1" applyBorder="1" applyAlignment="1">
      <alignment vertical="center" wrapText="1"/>
      <protection/>
    </xf>
    <xf numFmtId="0" fontId="29" fillId="0" borderId="32" xfId="0" applyFont="1" applyBorder="1" applyAlignment="1">
      <alignment horizontal="center" vertical="center" wrapText="1"/>
    </xf>
    <xf numFmtId="0" fontId="35" fillId="0" borderId="13" xfId="0" applyFont="1" applyBorder="1" applyAlignment="1">
      <alignment vertical="center" wrapText="1"/>
    </xf>
    <xf numFmtId="188" fontId="35" fillId="0" borderId="52" xfId="0" applyNumberFormat="1" applyFont="1" applyBorder="1" applyAlignment="1">
      <alignment vertical="center" wrapText="1"/>
    </xf>
    <xf numFmtId="0" fontId="35" fillId="0" borderId="54" xfId="0" applyFont="1" applyBorder="1" applyAlignment="1">
      <alignment vertical="center" wrapText="1"/>
    </xf>
    <xf numFmtId="0" fontId="14" fillId="0" borderId="26" xfId="0" applyFont="1" applyBorder="1" applyAlignment="1">
      <alignment horizontal="center" vertical="center" wrapText="1"/>
    </xf>
    <xf numFmtId="188" fontId="14" fillId="0" borderId="29" xfId="0" applyNumberFormat="1" applyFont="1" applyBorder="1" applyAlignment="1">
      <alignment horizontal="center" vertical="center" wrapText="1"/>
    </xf>
    <xf numFmtId="0" fontId="15" fillId="0" borderId="29" xfId="0" applyFont="1" applyBorder="1" applyAlignment="1">
      <alignment horizontal="center" vertical="center" wrapText="1"/>
    </xf>
    <xf numFmtId="188" fontId="15" fillId="0" borderId="27" xfId="0" applyNumberFormat="1" applyFont="1" applyBorder="1" applyAlignment="1">
      <alignment horizontal="center" vertical="center" wrapText="1"/>
    </xf>
    <xf numFmtId="3" fontId="4" fillId="0" borderId="25" xfId="100" applyNumberFormat="1" applyFont="1" applyFill="1" applyBorder="1" applyProtection="1">
      <alignment/>
      <protection locked="0"/>
    </xf>
    <xf numFmtId="3" fontId="4" fillId="0" borderId="36" xfId="100" applyNumberFormat="1" applyFont="1" applyFill="1" applyBorder="1" applyProtection="1">
      <alignment/>
      <protection locked="0"/>
    </xf>
    <xf numFmtId="188" fontId="4" fillId="0" borderId="23" xfId="0" applyNumberFormat="1" applyFont="1" applyBorder="1" applyAlignment="1">
      <alignment vertical="center"/>
    </xf>
    <xf numFmtId="3" fontId="4" fillId="0" borderId="16" xfId="100" applyNumberFormat="1" applyFont="1" applyBorder="1" applyAlignment="1" applyProtection="1">
      <alignment vertical="center"/>
      <protection locked="0"/>
    </xf>
    <xf numFmtId="3" fontId="4" fillId="0" borderId="27" xfId="100" applyNumberFormat="1" applyFont="1" applyBorder="1" applyAlignment="1" applyProtection="1">
      <alignment vertical="center"/>
      <protection locked="0"/>
    </xf>
    <xf numFmtId="194" fontId="7" fillId="0" borderId="10" xfId="50" applyNumberFormat="1" applyFont="1" applyFill="1" applyBorder="1">
      <alignment/>
      <protection/>
    </xf>
    <xf numFmtId="194" fontId="7" fillId="0" borderId="10" xfId="50" applyNumberFormat="1" applyFont="1" applyFill="1" applyBorder="1" applyAlignment="1">
      <alignment horizontal="center" vertical="center" wrapText="1"/>
      <protection/>
    </xf>
    <xf numFmtId="187" fontId="7" fillId="0" borderId="10" xfId="50" applyNumberFormat="1" applyFont="1" applyFill="1" applyBorder="1" applyAlignment="1">
      <alignment horizontal="center" vertical="center" wrapText="1"/>
      <protection/>
    </xf>
    <xf numFmtId="183" fontId="15" fillId="34" borderId="16" xfId="0" applyNumberFormat="1" applyFont="1" applyFill="1" applyBorder="1" applyAlignment="1" applyProtection="1">
      <alignment horizontal="right" vertical="center"/>
      <protection/>
    </xf>
    <xf numFmtId="183" fontId="15" fillId="34" borderId="27" xfId="0" applyNumberFormat="1" applyFont="1" applyFill="1" applyBorder="1" applyAlignment="1" applyProtection="1">
      <alignment horizontal="right" vertical="center"/>
      <protection/>
    </xf>
    <xf numFmtId="0" fontId="0" fillId="0" borderId="71" xfId="0" applyBorder="1" applyAlignment="1">
      <alignment vertical="center"/>
    </xf>
    <xf numFmtId="0" fontId="0" fillId="0" borderId="0" xfId="98" applyFont="1" applyBorder="1" applyAlignment="1">
      <alignment horizontal="left" vertical="center"/>
      <protection/>
    </xf>
    <xf numFmtId="0" fontId="24" fillId="0" borderId="0" xfId="98" applyFont="1" applyBorder="1" applyAlignment="1">
      <alignment horizontal="center" vertical="top"/>
      <protection/>
    </xf>
    <xf numFmtId="0" fontId="7" fillId="0" borderId="71" xfId="0" applyFont="1" applyBorder="1" applyAlignment="1">
      <alignment horizontal="left" vertical="center"/>
    </xf>
    <xf numFmtId="0" fontId="7" fillId="0" borderId="71" xfId="0" applyFont="1" applyBorder="1" applyAlignment="1">
      <alignment horizontal="left"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2" xfId="0" applyFont="1" applyBorder="1" applyAlignment="1">
      <alignment horizontal="center" vertical="center" wrapText="1"/>
    </xf>
    <xf numFmtId="0" fontId="18" fillId="0" borderId="0" xfId="0" applyFont="1" applyAlignment="1">
      <alignment horizont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0" fontId="10" fillId="0" borderId="53" xfId="0" applyFont="1" applyBorder="1" applyAlignment="1">
      <alignment horizontal="center" vertical="center"/>
    </xf>
    <xf numFmtId="0" fontId="10" fillId="0" borderId="39" xfId="0" applyFont="1" applyBorder="1" applyAlignment="1">
      <alignment horizontal="center" vertical="center"/>
    </xf>
    <xf numFmtId="0" fontId="10" fillId="0" borderId="23" xfId="0" applyFont="1" applyBorder="1" applyAlignment="1">
      <alignment horizontal="center" vertical="center"/>
    </xf>
    <xf numFmtId="188" fontId="15" fillId="0" borderId="0" xfId="0" applyNumberFormat="1" applyFont="1" applyFill="1" applyBorder="1" applyAlignment="1">
      <alignment horizontal="right" vertical="center" wrapText="1"/>
    </xf>
    <xf numFmtId="188" fontId="1" fillId="0" borderId="0" xfId="0" applyNumberFormat="1" applyFont="1" applyFill="1" applyBorder="1" applyAlignment="1">
      <alignment horizontal="right" vertical="center" wrapText="1"/>
    </xf>
    <xf numFmtId="0" fontId="28" fillId="0" borderId="0" xfId="0" applyFont="1" applyFill="1" applyAlignment="1">
      <alignment horizontal="center" vertical="center" wrapText="1"/>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6" xfId="0" applyFont="1" applyFill="1" applyBorder="1" applyAlignment="1">
      <alignment horizontal="center" vertical="center" wrapText="1"/>
    </xf>
    <xf numFmtId="194" fontId="14" fillId="0" borderId="10" xfId="0" applyNumberFormat="1" applyFont="1" applyFill="1" applyBorder="1" applyAlignment="1">
      <alignment horizontal="center" vertical="center" wrapText="1"/>
    </xf>
    <xf numFmtId="194" fontId="15"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88" fontId="15" fillId="0" borderId="10" xfId="0" applyNumberFormat="1" applyFont="1" applyFill="1" applyBorder="1" applyAlignment="1">
      <alignment horizontal="center" vertical="center" wrapText="1"/>
    </xf>
    <xf numFmtId="0" fontId="7"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47" applyFont="1" applyBorder="1" applyAlignment="1">
      <alignment horizontal="left" vertical="center" wrapText="1"/>
      <protection/>
    </xf>
    <xf numFmtId="0" fontId="26" fillId="0" borderId="71"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8" fillId="0" borderId="0" xfId="0" applyFont="1" applyFill="1" applyAlignment="1">
      <alignment horizontal="center" vertical="center" wrapText="1"/>
    </xf>
    <xf numFmtId="0" fontId="14" fillId="0" borderId="73"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188" fontId="15" fillId="0" borderId="76" xfId="0" applyNumberFormat="1" applyFont="1" applyFill="1" applyBorder="1" applyAlignment="1">
      <alignment horizontal="right" vertical="center" wrapText="1"/>
    </xf>
    <xf numFmtId="188" fontId="1" fillId="0" borderId="76" xfId="0" applyNumberFormat="1" applyFont="1" applyFill="1" applyBorder="1" applyAlignment="1">
      <alignment horizontal="right" vertical="center" wrapText="1"/>
    </xf>
    <xf numFmtId="0" fontId="14" fillId="0" borderId="77"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69" xfId="0" applyFont="1" applyFill="1" applyBorder="1" applyAlignment="1">
      <alignment horizontal="center" vertical="center" wrapText="1"/>
    </xf>
    <xf numFmtId="194" fontId="14" fillId="0" borderId="45" xfId="0" applyNumberFormat="1" applyFont="1" applyFill="1" applyBorder="1" applyAlignment="1">
      <alignment horizontal="center" vertical="center" wrapText="1"/>
    </xf>
    <xf numFmtId="194" fontId="14" fillId="0" borderId="74" xfId="0" applyNumberFormat="1" applyFont="1" applyFill="1" applyBorder="1" applyAlignment="1">
      <alignment horizontal="center" vertical="center" wrapText="1"/>
    </xf>
    <xf numFmtId="194" fontId="15" fillId="0" borderId="47" xfId="0" applyNumberFormat="1" applyFont="1" applyFill="1" applyBorder="1" applyAlignment="1">
      <alignment horizontal="center" vertical="center" wrapText="1"/>
    </xf>
    <xf numFmtId="194" fontId="15" fillId="0" borderId="81" xfId="0" applyNumberFormat="1" applyFont="1" applyFill="1" applyBorder="1" applyAlignment="1">
      <alignment horizontal="center" vertical="center" wrapText="1"/>
    </xf>
    <xf numFmtId="0" fontId="14" fillId="0" borderId="82" xfId="0" applyFont="1" applyFill="1" applyBorder="1" applyAlignment="1">
      <alignment horizontal="center" vertical="center" wrapText="1"/>
    </xf>
    <xf numFmtId="0" fontId="14" fillId="0" borderId="83" xfId="0" applyFont="1" applyFill="1" applyBorder="1" applyAlignment="1">
      <alignment horizontal="center" vertical="center" wrapText="1"/>
    </xf>
    <xf numFmtId="188" fontId="15" fillId="0" borderId="84" xfId="0" applyNumberFormat="1" applyFont="1" applyFill="1" applyBorder="1" applyAlignment="1">
      <alignment horizontal="center" vertical="center" wrapText="1"/>
    </xf>
    <xf numFmtId="188" fontId="15" fillId="0" borderId="85" xfId="0" applyNumberFormat="1" applyFont="1" applyFill="1" applyBorder="1" applyAlignment="1">
      <alignment horizontal="center" vertical="center" wrapText="1"/>
    </xf>
    <xf numFmtId="0" fontId="18" fillId="0"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7" fillId="0" borderId="0" xfId="47" applyFont="1" applyBorder="1" applyAlignment="1">
      <alignment horizontal="center" vertical="center"/>
      <protection/>
    </xf>
    <xf numFmtId="0" fontId="0" fillId="0" borderId="86" xfId="47" applyFont="1" applyBorder="1" applyAlignment="1">
      <alignment horizontal="right" vertical="center"/>
      <protection/>
    </xf>
    <xf numFmtId="0" fontId="6" fillId="0" borderId="87" xfId="47" applyFont="1" applyBorder="1" applyAlignment="1">
      <alignment horizontal="left" vertical="center" wrapText="1"/>
      <protection/>
    </xf>
    <xf numFmtId="0" fontId="106" fillId="35" borderId="0" xfId="65" applyFont="1" applyFill="1" applyBorder="1" applyAlignment="1">
      <alignment horizontal="center" vertical="center"/>
      <protection/>
    </xf>
    <xf numFmtId="0" fontId="6" fillId="35" borderId="0" xfId="65" applyFont="1" applyFill="1" applyAlignment="1">
      <alignment horizontal="left" vertical="center" wrapText="1"/>
      <protection/>
    </xf>
    <xf numFmtId="0" fontId="107" fillId="36" borderId="0" xfId="65" applyFont="1" applyFill="1" applyAlignment="1">
      <alignment horizontal="left" vertical="center" wrapText="1"/>
      <protection/>
    </xf>
    <xf numFmtId="0" fontId="7" fillId="0" borderId="0" xfId="0" applyFont="1" applyAlignment="1">
      <alignment horizontal="left"/>
    </xf>
    <xf numFmtId="0" fontId="22" fillId="0" borderId="0" xfId="0" applyFont="1" applyAlignment="1">
      <alignment horizontal="left"/>
    </xf>
    <xf numFmtId="0" fontId="18" fillId="0" borderId="0" xfId="0" applyFont="1" applyAlignment="1">
      <alignment horizontal="center" vertical="center" wrapText="1"/>
    </xf>
    <xf numFmtId="0" fontId="0" fillId="0" borderId="0" xfId="0" applyFont="1" applyBorder="1" applyAlignment="1">
      <alignment horizontal="center" vertical="center"/>
    </xf>
    <xf numFmtId="0" fontId="10" fillId="0" borderId="4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8" xfId="0" applyFont="1" applyBorder="1" applyAlignment="1">
      <alignment horizontal="center" vertical="center" wrapText="1"/>
    </xf>
    <xf numFmtId="180" fontId="10" fillId="0" borderId="22" xfId="0" applyNumberFormat="1" applyFont="1" applyBorder="1" applyAlignment="1">
      <alignment horizontal="center" vertical="center" wrapText="1"/>
    </xf>
    <xf numFmtId="180" fontId="10" fillId="0" borderId="39" xfId="0" applyNumberFormat="1" applyFont="1" applyBorder="1" applyAlignment="1">
      <alignment horizontal="center" vertical="center" wrapText="1"/>
    </xf>
    <xf numFmtId="180" fontId="10" fillId="0" borderId="23"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28" fillId="0" borderId="0" xfId="0" applyFont="1" applyAlignment="1">
      <alignment horizontal="center" vertical="center" wrapText="1"/>
    </xf>
    <xf numFmtId="188" fontId="1" fillId="0" borderId="76" xfId="0" applyNumberFormat="1" applyFont="1" applyBorder="1" applyAlignment="1">
      <alignment horizontal="right" vertical="center" wrapText="1"/>
    </xf>
    <xf numFmtId="0" fontId="14" fillId="0" borderId="62" xfId="0" applyFont="1" applyBorder="1" applyAlignment="1">
      <alignment horizontal="center" vertical="center" shrinkToFit="1"/>
    </xf>
    <xf numFmtId="0" fontId="14" fillId="0" borderId="72"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7" fillId="0" borderId="71" xfId="0" applyFont="1" applyBorder="1" applyAlignment="1">
      <alignment horizontal="left" vertical="center" wrapText="1"/>
    </xf>
    <xf numFmtId="0" fontId="22" fillId="0" borderId="71" xfId="0" applyFont="1" applyBorder="1" applyAlignment="1">
      <alignment horizontal="left" vertical="center" wrapText="1"/>
    </xf>
    <xf numFmtId="0" fontId="0" fillId="0" borderId="71" xfId="0" applyFont="1" applyBorder="1" applyAlignment="1">
      <alignment horizontal="left" vertical="center" wrapText="1"/>
    </xf>
    <xf numFmtId="0" fontId="5" fillId="0" borderId="87" xfId="47" applyFont="1" applyBorder="1" applyAlignment="1">
      <alignment horizontal="left" vertical="center" wrapText="1"/>
      <protection/>
    </xf>
    <xf numFmtId="0" fontId="5" fillId="0" borderId="87" xfId="47" applyFont="1" applyBorder="1" applyAlignment="1">
      <alignment horizontal="left" vertical="center" wrapText="1"/>
      <protection/>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0" fillId="0" borderId="71" xfId="47" applyFont="1" applyBorder="1" applyAlignment="1">
      <alignment horizontal="left" vertical="center" wrapText="1"/>
      <protection/>
    </xf>
    <xf numFmtId="0" fontId="106" fillId="0" borderId="0" xfId="51" applyFont="1" applyBorder="1" applyAlignment="1">
      <alignment horizontal="center" vertical="center"/>
      <protection/>
    </xf>
    <xf numFmtId="0" fontId="98" fillId="0" borderId="22" xfId="51" applyFont="1" applyBorder="1" applyAlignment="1">
      <alignment horizontal="center" vertical="center" wrapText="1"/>
      <protection/>
    </xf>
    <xf numFmtId="0" fontId="98" fillId="0" borderId="21" xfId="51" applyFont="1" applyBorder="1" applyAlignment="1">
      <alignment horizontal="center" vertical="center" wrapText="1"/>
      <protection/>
    </xf>
    <xf numFmtId="0" fontId="98" fillId="0" borderId="39" xfId="51" applyFont="1" applyBorder="1" applyAlignment="1">
      <alignment horizontal="center" vertical="center" wrapText="1"/>
      <protection/>
    </xf>
    <xf numFmtId="0" fontId="98" fillId="0" borderId="10" xfId="51" applyFont="1" applyBorder="1" applyAlignment="1">
      <alignment horizontal="center" vertical="center" wrapText="1"/>
      <protection/>
    </xf>
    <xf numFmtId="187" fontId="92" fillId="0" borderId="39" xfId="99" applyNumberFormat="1" applyFont="1" applyBorder="1" applyAlignment="1">
      <alignment horizontal="center" vertical="center"/>
      <protection/>
    </xf>
    <xf numFmtId="187" fontId="92" fillId="0" borderId="10" xfId="99" applyNumberFormat="1" applyFont="1" applyBorder="1" applyAlignment="1">
      <alignment horizontal="center" vertical="center"/>
      <protection/>
    </xf>
    <xf numFmtId="188" fontId="92" fillId="0" borderId="23" xfId="99" applyNumberFormat="1" applyFont="1" applyBorder="1" applyAlignment="1">
      <alignment horizontal="center" vertical="center" wrapText="1"/>
      <protection/>
    </xf>
    <xf numFmtId="188" fontId="92" fillId="0" borderId="16" xfId="99" applyNumberFormat="1" applyFont="1" applyBorder="1" applyAlignment="1">
      <alignment horizontal="center" vertical="center" wrapText="1"/>
      <protection/>
    </xf>
    <xf numFmtId="0" fontId="92" fillId="0" borderId="21" xfId="0" applyFont="1" applyBorder="1" applyAlignment="1">
      <alignment horizontal="center" vertical="center"/>
    </xf>
    <xf numFmtId="0" fontId="92" fillId="0" borderId="10" xfId="0" applyFont="1" applyBorder="1" applyAlignment="1">
      <alignment horizontal="center" vertical="center"/>
    </xf>
    <xf numFmtId="0" fontId="0" fillId="0" borderId="21" xfId="0" applyBorder="1" applyAlignment="1">
      <alignment vertical="center"/>
    </xf>
    <xf numFmtId="0" fontId="0" fillId="0" borderId="10" xfId="0"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29" xfId="0" applyBorder="1" applyAlignment="1">
      <alignment vertical="center"/>
    </xf>
    <xf numFmtId="0" fontId="108" fillId="0" borderId="0" xfId="0" applyFont="1" applyAlignment="1">
      <alignment horizontal="center" vertical="center"/>
    </xf>
    <xf numFmtId="0" fontId="92" fillId="0" borderId="22" xfId="0" applyFont="1" applyBorder="1" applyAlignment="1">
      <alignment horizontal="center" vertical="center"/>
    </xf>
    <xf numFmtId="0" fontId="92" fillId="0" borderId="39" xfId="0" applyFont="1" applyBorder="1" applyAlignment="1">
      <alignment horizontal="center" vertical="center"/>
    </xf>
    <xf numFmtId="0" fontId="6" fillId="0" borderId="71" xfId="47" applyFont="1" applyBorder="1" applyAlignment="1">
      <alignment horizontal="left" vertical="center" wrapText="1"/>
      <protection/>
    </xf>
  </cellXfs>
  <cellStyles count="11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2 2 2 2" xfId="35"/>
    <cellStyle name="百分比 5" xfId="36"/>
    <cellStyle name="百分比 5 7" xfId="37"/>
    <cellStyle name="标题" xfId="38"/>
    <cellStyle name="标题 1" xfId="39"/>
    <cellStyle name="标题 2" xfId="40"/>
    <cellStyle name="标题 3" xfId="41"/>
    <cellStyle name="标题 4" xfId="42"/>
    <cellStyle name="差" xfId="43"/>
    <cellStyle name="常规 10" xfId="44"/>
    <cellStyle name="常规 10 2 2 2 2" xfId="45"/>
    <cellStyle name="常规 10 5" xfId="46"/>
    <cellStyle name="常规 12 2" xfId="47"/>
    <cellStyle name="常规 12 6" xfId="48"/>
    <cellStyle name="常规 13" xfId="49"/>
    <cellStyle name="常规 13 2 2 2 2" xfId="50"/>
    <cellStyle name="常规 13 2 2_2015财政决算公开" xfId="51"/>
    <cellStyle name="常规 14" xfId="52"/>
    <cellStyle name="常规 14 2" xfId="53"/>
    <cellStyle name="常规 14 6" xfId="54"/>
    <cellStyle name="常规 2 10" xfId="55"/>
    <cellStyle name="常规 2 11" xfId="56"/>
    <cellStyle name="常规 2 2 2 2_2015财政决算公开" xfId="57"/>
    <cellStyle name="常规 3 11" xfId="58"/>
    <cellStyle name="常规 3 2" xfId="59"/>
    <cellStyle name="常规 3 2 2 6 2" xfId="60"/>
    <cellStyle name="常规 3 2 8 2" xfId="61"/>
    <cellStyle name="常规 3 6 4" xfId="62"/>
    <cellStyle name="常规 3_收入总表2 2" xfId="63"/>
    <cellStyle name="常规 33" xfId="64"/>
    <cellStyle name="常规 33 3" xfId="65"/>
    <cellStyle name="常规 4 2 11" xfId="66"/>
    <cellStyle name="常规 4 2 3 6" xfId="67"/>
    <cellStyle name="常规 44 2" xfId="68"/>
    <cellStyle name="常规 45 2" xfId="69"/>
    <cellStyle name="常规 48 2" xfId="70"/>
    <cellStyle name="常规 48 3" xfId="71"/>
    <cellStyle name="常规 49" xfId="72"/>
    <cellStyle name="常规 50" xfId="73"/>
    <cellStyle name="常规 50 2" xfId="74"/>
    <cellStyle name="常规 51" xfId="75"/>
    <cellStyle name="常规 51 2" xfId="76"/>
    <cellStyle name="常规 53" xfId="77"/>
    <cellStyle name="常规 54" xfId="78"/>
    <cellStyle name="常规 55" xfId="79"/>
    <cellStyle name="常规 59" xfId="80"/>
    <cellStyle name="常规 61" xfId="81"/>
    <cellStyle name="常规 62" xfId="82"/>
    <cellStyle name="常规 63" xfId="83"/>
    <cellStyle name="常规 64" xfId="84"/>
    <cellStyle name="常规 65" xfId="85"/>
    <cellStyle name="常规 66" xfId="86"/>
    <cellStyle name="常规 67" xfId="87"/>
    <cellStyle name="常规 69" xfId="88"/>
    <cellStyle name="常规 70" xfId="89"/>
    <cellStyle name="常规 71" xfId="90"/>
    <cellStyle name="常规 72" xfId="91"/>
    <cellStyle name="常规 75" xfId="92"/>
    <cellStyle name="常规 76" xfId="93"/>
    <cellStyle name="常规 77" xfId="94"/>
    <cellStyle name="常规 78" xfId="95"/>
    <cellStyle name="常规_2002年全省财政基金预算收入计划表_新 2" xfId="96"/>
    <cellStyle name="常规_2003年预计及2004年预算基金_Book2" xfId="97"/>
    <cellStyle name="常规_2006年预算表" xfId="98"/>
    <cellStyle name="常规_B12福建省6月决算 2" xfId="99"/>
    <cellStyle name="常规_本级" xfId="100"/>
    <cellStyle name="常规_省级基金表样 2" xfId="101"/>
    <cellStyle name="常规_预计与预算2 3 2" xfId="102"/>
    <cellStyle name="Hyperlink"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千位分隔 10" xfId="114"/>
    <cellStyle name="Comma [0]" xfId="115"/>
    <cellStyle name="强调文字颜色 1" xfId="116"/>
    <cellStyle name="强调文字颜色 2" xfId="117"/>
    <cellStyle name="强调文字颜色 3" xfId="118"/>
    <cellStyle name="强调文字颜色 4" xfId="119"/>
    <cellStyle name="强调文字颜色 5" xfId="120"/>
    <cellStyle name="强调文字颜色 6" xfId="121"/>
    <cellStyle name="适中" xfId="122"/>
    <cellStyle name="输出" xfId="123"/>
    <cellStyle name="输入" xfId="124"/>
    <cellStyle name="Followed Hyperlink" xfId="125"/>
    <cellStyle name="注释"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8"/>
  <sheetViews>
    <sheetView showGridLines="0" zoomScalePageLayoutView="0" workbookViewId="0" topLeftCell="A7">
      <selection activeCell="B27" sqref="B27"/>
    </sheetView>
  </sheetViews>
  <sheetFormatPr defaultColWidth="9.00390625" defaultRowHeight="15.75"/>
  <cols>
    <col min="1" max="1" width="4.375" style="1" customWidth="1"/>
    <col min="2" max="2" width="69.125" style="0" customWidth="1"/>
    <col min="8" max="8" width="58.625" style="0" customWidth="1"/>
  </cols>
  <sheetData>
    <row r="1" spans="1:8" ht="22.5" customHeight="1">
      <c r="A1" s="570" t="s">
        <v>124</v>
      </c>
      <c r="B1" s="570"/>
      <c r="C1" s="2"/>
      <c r="D1" s="2"/>
      <c r="E1" s="2"/>
      <c r="F1" s="2"/>
      <c r="G1" s="2"/>
      <c r="H1" s="2"/>
    </row>
    <row r="2" spans="1:8" s="3" customFormat="1" ht="37.5" customHeight="1">
      <c r="A2" s="571" t="s">
        <v>877</v>
      </c>
      <c r="B2" s="571"/>
      <c r="C2" s="5"/>
      <c r="D2" s="5"/>
      <c r="E2" s="5"/>
      <c r="F2" s="5"/>
      <c r="G2" s="5"/>
      <c r="H2" s="5"/>
    </row>
    <row r="3" spans="1:8" ht="24.75" customHeight="1">
      <c r="A3" s="67" t="s">
        <v>0</v>
      </c>
      <c r="B3" s="219" t="s">
        <v>851</v>
      </c>
      <c r="C3" s="4"/>
      <c r="D3" s="4"/>
      <c r="E3" s="4"/>
      <c r="F3" s="4"/>
      <c r="G3" s="4"/>
      <c r="H3" s="4"/>
    </row>
    <row r="4" spans="1:8" ht="24.75" customHeight="1">
      <c r="A4" s="67" t="s">
        <v>504</v>
      </c>
      <c r="B4" s="219" t="s">
        <v>852</v>
      </c>
      <c r="C4" s="4"/>
      <c r="D4" s="4"/>
      <c r="E4" s="4"/>
      <c r="F4" s="4"/>
      <c r="G4" s="4"/>
      <c r="H4" s="4"/>
    </row>
    <row r="5" spans="1:8" ht="24.75" customHeight="1">
      <c r="A5" s="67" t="s">
        <v>505</v>
      </c>
      <c r="B5" s="219" t="s">
        <v>853</v>
      </c>
      <c r="C5" s="4"/>
      <c r="D5" s="4"/>
      <c r="E5" s="4"/>
      <c r="F5" s="4"/>
      <c r="G5" s="4"/>
      <c r="H5" s="4"/>
    </row>
    <row r="6" spans="1:8" ht="24.75" customHeight="1">
      <c r="A6" s="67" t="s">
        <v>506</v>
      </c>
      <c r="B6" s="219" t="s">
        <v>854</v>
      </c>
      <c r="C6" s="4"/>
      <c r="D6" s="4"/>
      <c r="E6" s="4"/>
      <c r="F6" s="4"/>
      <c r="G6" s="4"/>
      <c r="H6" s="4"/>
    </row>
    <row r="7" spans="1:8" ht="24.75" customHeight="1">
      <c r="A7" s="67" t="s">
        <v>507</v>
      </c>
      <c r="B7" s="219" t="s">
        <v>855</v>
      </c>
      <c r="C7" s="4"/>
      <c r="D7" s="4"/>
      <c r="E7" s="4"/>
      <c r="F7" s="4"/>
      <c r="G7" s="4"/>
      <c r="H7" s="4"/>
    </row>
    <row r="8" spans="1:8" ht="24.75" customHeight="1">
      <c r="A8" s="67" t="s">
        <v>508</v>
      </c>
      <c r="B8" s="219" t="s">
        <v>856</v>
      </c>
      <c r="C8" s="4"/>
      <c r="D8" s="4"/>
      <c r="E8" s="4"/>
      <c r="F8" s="4"/>
      <c r="G8" s="4"/>
      <c r="H8" s="4"/>
    </row>
    <row r="9" spans="1:8" ht="24.75" customHeight="1">
      <c r="A9" s="67" t="s">
        <v>509</v>
      </c>
      <c r="B9" s="219" t="s">
        <v>857</v>
      </c>
      <c r="C9" s="4"/>
      <c r="D9" s="4"/>
      <c r="E9" s="4"/>
      <c r="F9" s="4"/>
      <c r="G9" s="4"/>
      <c r="H9" s="4"/>
    </row>
    <row r="10" spans="1:8" ht="24.75" customHeight="1">
      <c r="A10" s="67" t="s">
        <v>510</v>
      </c>
      <c r="B10" s="219" t="s">
        <v>858</v>
      </c>
      <c r="C10" s="4"/>
      <c r="D10" s="4"/>
      <c r="E10" s="4"/>
      <c r="F10" s="4"/>
      <c r="G10" s="4"/>
      <c r="H10" s="4"/>
    </row>
    <row r="11" spans="1:8" ht="24.75" customHeight="1">
      <c r="A11" s="67" t="s">
        <v>511</v>
      </c>
      <c r="B11" s="219" t="s">
        <v>859</v>
      </c>
      <c r="C11" s="4"/>
      <c r="D11" s="4"/>
      <c r="E11" s="4"/>
      <c r="F11" s="4"/>
      <c r="G11" s="4"/>
      <c r="H11" s="4"/>
    </row>
    <row r="12" spans="1:8" ht="24.75" customHeight="1">
      <c r="A12" s="67" t="s">
        <v>512</v>
      </c>
      <c r="B12" s="219" t="s">
        <v>860</v>
      </c>
      <c r="C12" s="4"/>
      <c r="D12" s="4"/>
      <c r="E12" s="4"/>
      <c r="F12" s="4"/>
      <c r="G12" s="4"/>
      <c r="H12" s="4"/>
    </row>
    <row r="13" spans="1:8" ht="24.75" customHeight="1">
      <c r="A13" s="67" t="s">
        <v>513</v>
      </c>
      <c r="B13" s="219" t="s">
        <v>861</v>
      </c>
      <c r="C13" s="4"/>
      <c r="D13" s="4"/>
      <c r="E13" s="4"/>
      <c r="F13" s="4"/>
      <c r="G13" s="4"/>
      <c r="H13" s="4"/>
    </row>
    <row r="14" spans="1:8" ht="24.75" customHeight="1">
      <c r="A14" s="67" t="s">
        <v>514</v>
      </c>
      <c r="B14" s="219" t="s">
        <v>862</v>
      </c>
      <c r="C14" s="4"/>
      <c r="D14" s="4"/>
      <c r="E14" s="4"/>
      <c r="F14" s="4"/>
      <c r="G14" s="4"/>
      <c r="H14" s="4"/>
    </row>
    <row r="15" spans="1:8" ht="24.75" customHeight="1">
      <c r="A15" s="67" t="s">
        <v>515</v>
      </c>
      <c r="B15" s="219" t="s">
        <v>863</v>
      </c>
      <c r="C15" s="4"/>
      <c r="D15" s="4"/>
      <c r="E15" s="4"/>
      <c r="F15" s="4"/>
      <c r="G15" s="4"/>
      <c r="H15" s="4"/>
    </row>
    <row r="16" spans="1:8" ht="24.75" customHeight="1">
      <c r="A16" s="67" t="s">
        <v>516</v>
      </c>
      <c r="B16" s="219" t="s">
        <v>864</v>
      </c>
      <c r="C16" s="4"/>
      <c r="D16" s="4"/>
      <c r="E16" s="4"/>
      <c r="F16" s="4"/>
      <c r="G16" s="4"/>
      <c r="H16" s="4"/>
    </row>
    <row r="17" spans="1:8" ht="24.75" customHeight="1">
      <c r="A17" s="67" t="s">
        <v>517</v>
      </c>
      <c r="B17" s="219" t="s">
        <v>865</v>
      </c>
      <c r="C17" s="4"/>
      <c r="D17" s="4"/>
      <c r="E17" s="4"/>
      <c r="F17" s="4"/>
      <c r="G17" s="4"/>
      <c r="H17" s="4"/>
    </row>
    <row r="18" spans="1:8" ht="24.75" customHeight="1">
      <c r="A18" s="67" t="s">
        <v>518</v>
      </c>
      <c r="B18" s="219" t="s">
        <v>866</v>
      </c>
      <c r="C18" s="4"/>
      <c r="D18" s="4"/>
      <c r="E18" s="4"/>
      <c r="F18" s="4"/>
      <c r="G18" s="4"/>
      <c r="H18" s="4"/>
    </row>
    <row r="19" spans="1:8" ht="24.75" customHeight="1">
      <c r="A19" s="67" t="s">
        <v>519</v>
      </c>
      <c r="B19" s="219" t="s">
        <v>867</v>
      </c>
      <c r="C19" s="4"/>
      <c r="D19" s="4"/>
      <c r="E19" s="4"/>
      <c r="F19" s="4"/>
      <c r="G19" s="4"/>
      <c r="H19" s="4"/>
    </row>
    <row r="20" spans="1:8" ht="24.75" customHeight="1">
      <c r="A20" s="67" t="s">
        <v>520</v>
      </c>
      <c r="B20" s="219" t="s">
        <v>868</v>
      </c>
      <c r="C20" s="4"/>
      <c r="D20" s="4"/>
      <c r="E20" s="4"/>
      <c r="F20" s="4"/>
      <c r="G20" s="4"/>
      <c r="H20" s="4"/>
    </row>
    <row r="21" spans="1:8" ht="24.75" customHeight="1">
      <c r="A21" s="67" t="s">
        <v>521</v>
      </c>
      <c r="B21" s="219" t="s">
        <v>869</v>
      </c>
      <c r="C21" s="4"/>
      <c r="D21" s="4"/>
      <c r="E21" s="4"/>
      <c r="F21" s="4"/>
      <c r="G21" s="4"/>
      <c r="H21" s="4"/>
    </row>
    <row r="22" spans="1:8" ht="24.75" customHeight="1">
      <c r="A22" s="67" t="s">
        <v>522</v>
      </c>
      <c r="B22" s="219" t="s">
        <v>870</v>
      </c>
      <c r="C22" s="4"/>
      <c r="D22" s="4"/>
      <c r="E22" s="4"/>
      <c r="F22" s="4"/>
      <c r="G22" s="4"/>
      <c r="H22" s="4"/>
    </row>
    <row r="23" spans="1:8" ht="24.75" customHeight="1">
      <c r="A23" s="67" t="s">
        <v>523</v>
      </c>
      <c r="B23" s="219" t="s">
        <v>871</v>
      </c>
      <c r="C23" s="4"/>
      <c r="D23" s="4"/>
      <c r="E23" s="4"/>
      <c r="F23" s="4"/>
      <c r="G23" s="4"/>
      <c r="H23" s="4"/>
    </row>
    <row r="24" spans="1:8" ht="24.75" customHeight="1">
      <c r="A24" s="67" t="s">
        <v>524</v>
      </c>
      <c r="B24" s="219" t="s">
        <v>872</v>
      </c>
      <c r="C24" s="4"/>
      <c r="D24" s="4"/>
      <c r="E24" s="4"/>
      <c r="F24" s="4"/>
      <c r="G24" s="4"/>
      <c r="H24" s="4"/>
    </row>
    <row r="25" spans="1:2" ht="27" customHeight="1">
      <c r="A25" s="67" t="s">
        <v>529</v>
      </c>
      <c r="B25" s="219" t="s">
        <v>873</v>
      </c>
    </row>
    <row r="26" spans="1:2" ht="27" customHeight="1">
      <c r="A26" s="84" t="s">
        <v>533</v>
      </c>
      <c r="B26" s="219" t="s">
        <v>874</v>
      </c>
    </row>
    <row r="27" spans="1:2" ht="27" customHeight="1">
      <c r="A27" s="84" t="s">
        <v>534</v>
      </c>
      <c r="B27" s="219" t="s">
        <v>875</v>
      </c>
    </row>
    <row r="28" spans="1:2" ht="27" customHeight="1">
      <c r="A28" s="84" t="s">
        <v>535</v>
      </c>
      <c r="B28" s="219" t="s">
        <v>876</v>
      </c>
    </row>
  </sheetData>
  <sheetProtection/>
  <mergeCells count="2">
    <mergeCell ref="A1:B1"/>
    <mergeCell ref="A2:B2"/>
  </mergeCells>
  <printOptions/>
  <pageMargins left="0.71" right="0.71" top="0.75" bottom="0.75" header="0.31" footer="0.3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27"/>
  <sheetViews>
    <sheetView showGridLines="0" zoomScalePageLayoutView="0" workbookViewId="0" topLeftCell="A16">
      <selection activeCell="A27" sqref="A27:B27"/>
    </sheetView>
  </sheetViews>
  <sheetFormatPr defaultColWidth="9.00390625" defaultRowHeight="15.75"/>
  <cols>
    <col min="1" max="1" width="48.625" style="462" customWidth="1"/>
    <col min="2" max="2" width="32.125" style="462" customWidth="1"/>
    <col min="3" max="3" width="30.875" style="462" customWidth="1"/>
    <col min="4" max="16384" width="9.00390625" style="462" customWidth="1"/>
  </cols>
  <sheetData>
    <row r="1" ht="20.25" customHeight="1">
      <c r="A1" s="462" t="s">
        <v>477</v>
      </c>
    </row>
    <row r="2" spans="1:2" s="463" customFormat="1" ht="27.75" customHeight="1">
      <c r="A2" s="626" t="s">
        <v>910</v>
      </c>
      <c r="B2" s="626"/>
    </row>
    <row r="3" spans="1:2" s="463" customFormat="1" ht="18.75" customHeight="1">
      <c r="A3" s="464"/>
      <c r="B3" s="465" t="s">
        <v>1</v>
      </c>
    </row>
    <row r="4" spans="1:2" ht="19.5" customHeight="1">
      <c r="A4" s="466" t="s">
        <v>70</v>
      </c>
      <c r="B4" s="467" t="s">
        <v>78</v>
      </c>
    </row>
    <row r="5" spans="1:2" ht="19.5" customHeight="1">
      <c r="A5" s="468" t="s">
        <v>79</v>
      </c>
      <c r="B5" s="469">
        <v>2210</v>
      </c>
    </row>
    <row r="6" spans="1:2" ht="19.5" customHeight="1">
      <c r="A6" s="470" t="s">
        <v>80</v>
      </c>
      <c r="B6" s="469">
        <v>96</v>
      </c>
    </row>
    <row r="7" spans="1:2" ht="19.5" customHeight="1">
      <c r="A7" s="470" t="s">
        <v>81</v>
      </c>
      <c r="B7" s="469">
        <v>1716</v>
      </c>
    </row>
    <row r="8" spans="1:2" ht="19.5" customHeight="1">
      <c r="A8" s="470" t="s">
        <v>82</v>
      </c>
      <c r="B8" s="469">
        <v>1185</v>
      </c>
    </row>
    <row r="9" spans="1:2" ht="19.5" customHeight="1">
      <c r="A9" s="470" t="s">
        <v>83</v>
      </c>
      <c r="B9" s="469">
        <v>531</v>
      </c>
    </row>
    <row r="10" spans="1:2" ht="19.5" customHeight="1">
      <c r="A10" s="470" t="s">
        <v>84</v>
      </c>
      <c r="B10" s="469">
        <v>398</v>
      </c>
    </row>
    <row r="11" spans="1:2" ht="19.5" customHeight="1">
      <c r="A11" s="470" t="s">
        <v>85</v>
      </c>
      <c r="B11" s="469">
        <v>398</v>
      </c>
    </row>
    <row r="12" spans="1:2" ht="19.5" customHeight="1">
      <c r="A12" s="470" t="s">
        <v>86</v>
      </c>
      <c r="B12" s="469">
        <v>0</v>
      </c>
    </row>
    <row r="13" spans="1:2" ht="19.5" customHeight="1">
      <c r="A13" s="470" t="s">
        <v>87</v>
      </c>
      <c r="B13" s="469">
        <v>0</v>
      </c>
    </row>
    <row r="14" spans="1:2" ht="19.5" customHeight="1">
      <c r="A14" s="468" t="s">
        <v>88</v>
      </c>
      <c r="B14" s="471"/>
    </row>
    <row r="15" spans="1:2" ht="19.5" customHeight="1">
      <c r="A15" s="470" t="s">
        <v>89</v>
      </c>
      <c r="B15" s="469">
        <v>36</v>
      </c>
    </row>
    <row r="16" spans="1:2" ht="19.5" customHeight="1">
      <c r="A16" s="470" t="s">
        <v>90</v>
      </c>
      <c r="B16" s="469">
        <v>118</v>
      </c>
    </row>
    <row r="17" spans="1:2" ht="19.5" customHeight="1">
      <c r="A17" s="470" t="s">
        <v>91</v>
      </c>
      <c r="B17" s="469">
        <v>31</v>
      </c>
    </row>
    <row r="18" spans="1:2" ht="19.5" customHeight="1">
      <c r="A18" s="470" t="s">
        <v>92</v>
      </c>
      <c r="B18" s="469">
        <v>615</v>
      </c>
    </row>
    <row r="19" spans="1:2" ht="19.5" customHeight="1">
      <c r="A19" s="470" t="s">
        <v>93</v>
      </c>
      <c r="B19" s="469">
        <v>9389</v>
      </c>
    </row>
    <row r="20" spans="1:2" ht="19.5" customHeight="1">
      <c r="A20" s="470" t="s">
        <v>94</v>
      </c>
      <c r="B20" s="469">
        <v>0</v>
      </c>
    </row>
    <row r="21" spans="1:2" ht="19.5" customHeight="1">
      <c r="A21" s="470" t="s">
        <v>95</v>
      </c>
      <c r="B21" s="469">
        <v>89779</v>
      </c>
    </row>
    <row r="22" spans="1:2" ht="19.5" customHeight="1">
      <c r="A22" s="470" t="s">
        <v>96</v>
      </c>
      <c r="B22" s="469">
        <v>0</v>
      </c>
    </row>
    <row r="23" spans="1:2" ht="19.5" customHeight="1">
      <c r="A23" s="470" t="s">
        <v>97</v>
      </c>
      <c r="B23" s="469">
        <v>0</v>
      </c>
    </row>
    <row r="24" spans="1:2" ht="19.5" customHeight="1">
      <c r="A24" s="470" t="s">
        <v>98</v>
      </c>
      <c r="B24" s="469">
        <v>0</v>
      </c>
    </row>
    <row r="25" spans="1:2" ht="15.75" customHeight="1">
      <c r="A25" s="472" t="s">
        <v>44</v>
      </c>
      <c r="B25" s="473"/>
    </row>
    <row r="26" spans="1:2" ht="102.75" customHeight="1">
      <c r="A26" s="627" t="s">
        <v>538</v>
      </c>
      <c r="B26" s="627"/>
    </row>
    <row r="27" spans="1:2" ht="120.75" customHeight="1">
      <c r="A27" s="628" t="s">
        <v>911</v>
      </c>
      <c r="B27" s="628"/>
    </row>
  </sheetData>
  <sheetProtection/>
  <mergeCells count="3">
    <mergeCell ref="A2:B2"/>
    <mergeCell ref="A26:B26"/>
    <mergeCell ref="A27:B27"/>
  </mergeCells>
  <printOptions/>
  <pageMargins left="0.71" right="0.71" top="0.75" bottom="0.75" header="0.31" footer="0.3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5"/>
  <sheetViews>
    <sheetView showGridLines="0" zoomScalePageLayoutView="0" workbookViewId="0" topLeftCell="A13">
      <selection activeCell="D15" sqref="D15:D19"/>
    </sheetView>
  </sheetViews>
  <sheetFormatPr defaultColWidth="9.00390625" defaultRowHeight="15.75"/>
  <cols>
    <col min="1" max="1" width="29.875" style="66" customWidth="1"/>
    <col min="2" max="6" width="9.125" style="66" customWidth="1"/>
    <col min="7" max="16384" width="9.00390625" style="66" customWidth="1"/>
  </cols>
  <sheetData>
    <row r="1" spans="1:6" ht="17.25" customHeight="1">
      <c r="A1" s="172" t="s">
        <v>616</v>
      </c>
      <c r="B1" s="57"/>
      <c r="C1" s="149"/>
      <c r="D1" s="149"/>
      <c r="E1" s="149"/>
      <c r="F1" s="149"/>
    </row>
    <row r="2" spans="1:7" ht="21.75" customHeight="1">
      <c r="A2" s="631" t="s">
        <v>924</v>
      </c>
      <c r="B2" s="631"/>
      <c r="C2" s="631"/>
      <c r="D2" s="631"/>
      <c r="E2" s="631"/>
      <c r="F2" s="631"/>
      <c r="G2" s="631"/>
    </row>
    <row r="3" spans="1:6" s="64" customFormat="1" ht="20.25" customHeight="1" thickBot="1">
      <c r="A3" s="142"/>
      <c r="B3" s="142"/>
      <c r="C3" s="57"/>
      <c r="D3" s="57"/>
      <c r="E3" s="632" t="s">
        <v>1</v>
      </c>
      <c r="F3" s="632"/>
    </row>
    <row r="4" spans="1:7" s="64" customFormat="1" ht="31.5" customHeight="1">
      <c r="A4" s="633" t="s">
        <v>6</v>
      </c>
      <c r="B4" s="635" t="s">
        <v>912</v>
      </c>
      <c r="C4" s="637" t="s">
        <v>913</v>
      </c>
      <c r="D4" s="638"/>
      <c r="E4" s="638"/>
      <c r="F4" s="639"/>
      <c r="G4" s="640" t="s">
        <v>914</v>
      </c>
    </row>
    <row r="5" spans="1:7" s="64" customFormat="1" ht="47.25" customHeight="1" thickBot="1">
      <c r="A5" s="634"/>
      <c r="B5" s="636"/>
      <c r="C5" s="474" t="s">
        <v>100</v>
      </c>
      <c r="D5" s="475" t="s">
        <v>478</v>
      </c>
      <c r="E5" s="475" t="s">
        <v>479</v>
      </c>
      <c r="F5" s="476" t="s">
        <v>102</v>
      </c>
      <c r="G5" s="641"/>
    </row>
    <row r="6" spans="1:7" s="65" customFormat="1" ht="33" customHeight="1">
      <c r="A6" s="481" t="s">
        <v>915</v>
      </c>
      <c r="B6" s="482">
        <v>2953</v>
      </c>
      <c r="C6" s="482">
        <v>2000</v>
      </c>
      <c r="D6" s="482">
        <v>3311</v>
      </c>
      <c r="E6" s="483">
        <f aca="true" t="shared" si="0" ref="E6:E13">D6/C6*100</f>
        <v>165.6</v>
      </c>
      <c r="F6" s="483">
        <f aca="true" t="shared" si="1" ref="F6:F15">(D6/B6-1)*100</f>
        <v>12.1</v>
      </c>
      <c r="G6" s="484"/>
    </row>
    <row r="7" spans="1:7" s="65" customFormat="1" ht="33" customHeight="1">
      <c r="A7" s="479" t="s">
        <v>916</v>
      </c>
      <c r="B7" s="54">
        <v>874</v>
      </c>
      <c r="C7" s="54">
        <v>1000</v>
      </c>
      <c r="D7" s="54">
        <v>759</v>
      </c>
      <c r="E7" s="34">
        <f t="shared" si="0"/>
        <v>75.9</v>
      </c>
      <c r="F7" s="34">
        <f t="shared" si="1"/>
        <v>-13.2</v>
      </c>
      <c r="G7" s="480"/>
    </row>
    <row r="8" spans="1:7" s="65" customFormat="1" ht="33" customHeight="1">
      <c r="A8" s="479" t="s">
        <v>917</v>
      </c>
      <c r="B8" s="54">
        <v>346307</v>
      </c>
      <c r="C8" s="54">
        <v>447000</v>
      </c>
      <c r="D8" s="54">
        <v>446970</v>
      </c>
      <c r="E8" s="34">
        <f t="shared" si="0"/>
        <v>100</v>
      </c>
      <c r="F8" s="34">
        <f t="shared" si="1"/>
        <v>29.1</v>
      </c>
      <c r="G8" s="480"/>
    </row>
    <row r="9" spans="1:7" s="65" customFormat="1" ht="33" customHeight="1">
      <c r="A9" s="479" t="s">
        <v>918</v>
      </c>
      <c r="B9" s="54">
        <v>12998</v>
      </c>
      <c r="C9" s="54">
        <v>10400</v>
      </c>
      <c r="D9" s="54">
        <v>14128</v>
      </c>
      <c r="E9" s="34">
        <f t="shared" si="0"/>
        <v>135.8</v>
      </c>
      <c r="F9" s="34">
        <f t="shared" si="1"/>
        <v>8.7</v>
      </c>
      <c r="G9" s="480"/>
    </row>
    <row r="10" spans="1:7" s="65" customFormat="1" ht="33" customHeight="1">
      <c r="A10" s="479" t="s">
        <v>919</v>
      </c>
      <c r="B10" s="54">
        <v>1260</v>
      </c>
      <c r="C10" s="54">
        <v>1500</v>
      </c>
      <c r="D10" s="54">
        <v>1474</v>
      </c>
      <c r="E10" s="34">
        <f t="shared" si="0"/>
        <v>98.3</v>
      </c>
      <c r="F10" s="34">
        <f t="shared" si="1"/>
        <v>17</v>
      </c>
      <c r="G10" s="480"/>
    </row>
    <row r="11" spans="1:7" s="65" customFormat="1" ht="33" customHeight="1">
      <c r="A11" s="479" t="s">
        <v>920</v>
      </c>
      <c r="B11" s="54">
        <v>2655</v>
      </c>
      <c r="C11" s="55">
        <v>2800</v>
      </c>
      <c r="D11" s="54">
        <v>2655</v>
      </c>
      <c r="E11" s="34">
        <f t="shared" si="0"/>
        <v>94.8</v>
      </c>
      <c r="F11" s="34">
        <f t="shared" si="1"/>
        <v>0</v>
      </c>
      <c r="G11" s="480"/>
    </row>
    <row r="12" spans="1:7" s="65" customFormat="1" ht="33" customHeight="1">
      <c r="A12" s="479" t="s">
        <v>921</v>
      </c>
      <c r="B12" s="54">
        <v>1215</v>
      </c>
      <c r="C12" s="183">
        <v>1300</v>
      </c>
      <c r="D12" s="54">
        <v>1082</v>
      </c>
      <c r="E12" s="34">
        <f t="shared" si="0"/>
        <v>83.2</v>
      </c>
      <c r="F12" s="34">
        <f t="shared" si="1"/>
        <v>-10.9</v>
      </c>
      <c r="G12" s="480"/>
    </row>
    <row r="13" spans="1:7" s="65" customFormat="1" ht="33" customHeight="1">
      <c r="A13" s="479" t="s">
        <v>922</v>
      </c>
      <c r="B13" s="54">
        <v>1440</v>
      </c>
      <c r="C13" s="183">
        <v>1500</v>
      </c>
      <c r="D13" s="54">
        <v>1563</v>
      </c>
      <c r="E13" s="34">
        <f t="shared" si="0"/>
        <v>104.2</v>
      </c>
      <c r="F13" s="34">
        <f t="shared" si="1"/>
        <v>8.5</v>
      </c>
      <c r="G13" s="480"/>
    </row>
    <row r="14" spans="1:7" s="65" customFormat="1" ht="33" customHeight="1">
      <c r="A14" s="479" t="s">
        <v>923</v>
      </c>
      <c r="B14" s="54"/>
      <c r="C14" s="54"/>
      <c r="D14" s="54">
        <v>1</v>
      </c>
      <c r="E14" s="34"/>
      <c r="F14" s="34"/>
      <c r="G14" s="480"/>
    </row>
    <row r="15" spans="1:7" s="65" customFormat="1" ht="33" customHeight="1">
      <c r="A15" s="168" t="s">
        <v>617</v>
      </c>
      <c r="B15" s="477">
        <f>SUM(B6:B14)-B11</f>
        <v>367047</v>
      </c>
      <c r="C15" s="477">
        <f>SUM(C6:C11,C14)</f>
        <v>464700</v>
      </c>
      <c r="D15" s="477">
        <f>SUM(D6:D14)-D11</f>
        <v>469288</v>
      </c>
      <c r="E15" s="478">
        <f>D15/C15*100</f>
        <v>101</v>
      </c>
      <c r="F15" s="478">
        <f t="shared" si="1"/>
        <v>27.9</v>
      </c>
      <c r="G15" s="171"/>
    </row>
    <row r="16" spans="1:7" s="156" customFormat="1" ht="30" customHeight="1">
      <c r="A16" s="151" t="s">
        <v>480</v>
      </c>
      <c r="B16" s="152">
        <v>8041</v>
      </c>
      <c r="C16" s="153"/>
      <c r="D16" s="152">
        <v>9916</v>
      </c>
      <c r="E16" s="153"/>
      <c r="F16" s="154">
        <f>(D16/B16-1)*100</f>
        <v>23.3</v>
      </c>
      <c r="G16" s="155"/>
    </row>
    <row r="17" spans="1:7" s="156" customFormat="1" ht="30" customHeight="1">
      <c r="A17" s="157" t="s">
        <v>481</v>
      </c>
      <c r="B17" s="158">
        <v>75603</v>
      </c>
      <c r="C17" s="159"/>
      <c r="D17" s="158">
        <v>58486</v>
      </c>
      <c r="E17" s="160"/>
      <c r="F17" s="154">
        <f>(D17/B17-1)*100</f>
        <v>-22.6</v>
      </c>
      <c r="G17" s="155"/>
    </row>
    <row r="18" spans="1:7" s="156" customFormat="1" ht="30" customHeight="1">
      <c r="A18" s="157" t="s">
        <v>482</v>
      </c>
      <c r="B18" s="152">
        <v>15970</v>
      </c>
      <c r="C18" s="159"/>
      <c r="D18" s="152"/>
      <c r="E18" s="160"/>
      <c r="F18" s="154">
        <f>(D18/B18-1)*100</f>
        <v>-100</v>
      </c>
      <c r="G18" s="155"/>
    </row>
    <row r="19" spans="1:7" s="156" customFormat="1" ht="30" customHeight="1">
      <c r="A19" s="161" t="s">
        <v>618</v>
      </c>
      <c r="B19" s="152">
        <v>135900</v>
      </c>
      <c r="C19" s="159"/>
      <c r="D19" s="152">
        <v>105700</v>
      </c>
      <c r="E19" s="160"/>
      <c r="F19" s="154">
        <f>(D19/B19-1)*100</f>
        <v>-22.2</v>
      </c>
      <c r="G19" s="155"/>
    </row>
    <row r="20" spans="1:7" s="156" customFormat="1" ht="30" customHeight="1" thickBot="1">
      <c r="A20" s="162" t="s">
        <v>2</v>
      </c>
      <c r="B20" s="163">
        <f>SUM(B15:B19)</f>
        <v>602561</v>
      </c>
      <c r="C20" s="164"/>
      <c r="D20" s="163">
        <f>SUM(D15:D19)</f>
        <v>643390</v>
      </c>
      <c r="E20" s="165"/>
      <c r="F20" s="166">
        <f>(D20/B20-1)*100</f>
        <v>6.8</v>
      </c>
      <c r="G20" s="167"/>
    </row>
    <row r="21" spans="1:7" ht="21" customHeight="1">
      <c r="A21" s="629"/>
      <c r="B21" s="630"/>
      <c r="C21" s="630"/>
      <c r="D21" s="630"/>
      <c r="E21" s="630"/>
      <c r="F21" s="630"/>
      <c r="G21" s="630"/>
    </row>
    <row r="25" ht="12.75">
      <c r="D25" s="66" t="s">
        <v>615</v>
      </c>
    </row>
  </sheetData>
  <sheetProtection/>
  <mergeCells count="7">
    <mergeCell ref="A21:G21"/>
    <mergeCell ref="A2:G2"/>
    <mergeCell ref="E3:F3"/>
    <mergeCell ref="A4:A5"/>
    <mergeCell ref="B4:B5"/>
    <mergeCell ref="C4:F4"/>
    <mergeCell ref="G4:G5"/>
  </mergeCells>
  <printOptions/>
  <pageMargins left="0.71" right="0.71" top="0.75" bottom="0.75" header="0.31" footer="0.3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68"/>
  <sheetViews>
    <sheetView showGridLines="0" zoomScalePageLayoutView="0" workbookViewId="0" topLeftCell="A49">
      <selection activeCell="A65" sqref="A65:IV65"/>
    </sheetView>
  </sheetViews>
  <sheetFormatPr defaultColWidth="7.875" defaultRowHeight="15.75"/>
  <cols>
    <col min="1" max="1" width="39.875" style="66" customWidth="1"/>
    <col min="2" max="4" width="8.75390625" style="66" customWidth="1"/>
    <col min="5" max="5" width="8.00390625" style="173" customWidth="1"/>
    <col min="6" max="6" width="8.875" style="66" customWidth="1"/>
    <col min="7" max="7" width="8.00390625" style="173" customWidth="1"/>
    <col min="8" max="8" width="5.875" style="66" customWidth="1"/>
    <col min="9" max="16384" width="7.875" style="66" customWidth="1"/>
  </cols>
  <sheetData>
    <row r="1" ht="26.25" customHeight="1">
      <c r="A1" s="172" t="s">
        <v>620</v>
      </c>
    </row>
    <row r="2" spans="1:8" ht="25.5" customHeight="1">
      <c r="A2" s="642" t="s">
        <v>925</v>
      </c>
      <c r="B2" s="642"/>
      <c r="C2" s="642"/>
      <c r="D2" s="642"/>
      <c r="E2" s="642"/>
      <c r="F2" s="642"/>
      <c r="G2" s="642"/>
      <c r="H2" s="642"/>
    </row>
    <row r="3" spans="1:8" ht="33.75" customHeight="1" thickBot="1">
      <c r="A3" s="174"/>
      <c r="B3" s="174"/>
      <c r="C3" s="174"/>
      <c r="D3" s="174"/>
      <c r="E3" s="175"/>
      <c r="F3" s="174"/>
      <c r="G3" s="643" t="s">
        <v>1</v>
      </c>
      <c r="H3" s="643"/>
    </row>
    <row r="4" spans="1:8" s="176" customFormat="1" ht="19.5" customHeight="1">
      <c r="A4" s="644" t="s">
        <v>125</v>
      </c>
      <c r="B4" s="647" t="s">
        <v>926</v>
      </c>
      <c r="C4" s="648"/>
      <c r="D4" s="647" t="s">
        <v>927</v>
      </c>
      <c r="E4" s="649"/>
      <c r="F4" s="649"/>
      <c r="G4" s="648"/>
      <c r="H4" s="650" t="s">
        <v>126</v>
      </c>
    </row>
    <row r="5" spans="1:8" s="176" customFormat="1" ht="19.5" customHeight="1">
      <c r="A5" s="645"/>
      <c r="B5" s="653" t="s">
        <v>483</v>
      </c>
      <c r="C5" s="655" t="s">
        <v>928</v>
      </c>
      <c r="D5" s="653" t="s">
        <v>483</v>
      </c>
      <c r="E5" s="657"/>
      <c r="F5" s="658" t="s">
        <v>484</v>
      </c>
      <c r="G5" s="655"/>
      <c r="H5" s="651"/>
    </row>
    <row r="6" spans="1:8" s="176" customFormat="1" ht="19.5" customHeight="1" thickBot="1">
      <c r="A6" s="646"/>
      <c r="B6" s="654"/>
      <c r="C6" s="656"/>
      <c r="D6" s="555" t="s">
        <v>929</v>
      </c>
      <c r="E6" s="556" t="s">
        <v>930</v>
      </c>
      <c r="F6" s="557" t="s">
        <v>929</v>
      </c>
      <c r="G6" s="558" t="s">
        <v>930</v>
      </c>
      <c r="H6" s="652"/>
    </row>
    <row r="7" spans="1:8" s="176" customFormat="1" ht="19.5" customHeight="1">
      <c r="A7" s="499" t="s">
        <v>931</v>
      </c>
      <c r="B7" s="395">
        <v>54</v>
      </c>
      <c r="C7" s="554"/>
      <c r="D7" s="395">
        <f>SUM(D8:D11)</f>
        <v>150</v>
      </c>
      <c r="E7" s="397">
        <f>(D7/B7-1)*100</f>
        <v>177.8</v>
      </c>
      <c r="F7" s="552"/>
      <c r="G7" s="553"/>
      <c r="H7" s="551"/>
    </row>
    <row r="8" spans="1:8" s="176" customFormat="1" ht="19.5" customHeight="1">
      <c r="A8" s="487" t="s">
        <v>932</v>
      </c>
      <c r="B8" s="488">
        <v>9</v>
      </c>
      <c r="C8" s="489"/>
      <c r="D8" s="488"/>
      <c r="E8" s="490"/>
      <c r="F8" s="491"/>
      <c r="G8" s="492"/>
      <c r="H8" s="493"/>
    </row>
    <row r="9" spans="1:8" s="176" customFormat="1" ht="19.5" customHeight="1">
      <c r="A9" s="487" t="s">
        <v>933</v>
      </c>
      <c r="B9" s="488">
        <v>45</v>
      </c>
      <c r="C9" s="489"/>
      <c r="D9" s="488"/>
      <c r="E9" s="490"/>
      <c r="F9" s="491"/>
      <c r="G9" s="492"/>
      <c r="H9" s="493"/>
    </row>
    <row r="10" spans="1:8" s="177" customFormat="1" ht="18.75" customHeight="1">
      <c r="A10" s="487" t="s">
        <v>934</v>
      </c>
      <c r="B10" s="488"/>
      <c r="C10" s="489"/>
      <c r="D10" s="488">
        <v>60</v>
      </c>
      <c r="E10" s="490"/>
      <c r="F10" s="491"/>
      <c r="G10" s="492"/>
      <c r="H10" s="493"/>
    </row>
    <row r="11" spans="1:8" s="178" customFormat="1" ht="18.75" customHeight="1">
      <c r="A11" s="487" t="s">
        <v>935</v>
      </c>
      <c r="B11" s="488"/>
      <c r="C11" s="489"/>
      <c r="D11" s="488">
        <v>90</v>
      </c>
      <c r="E11" s="490"/>
      <c r="F11" s="491"/>
      <c r="G11" s="492"/>
      <c r="H11" s="493"/>
    </row>
    <row r="12" spans="1:8" s="179" customFormat="1" ht="18.75" customHeight="1">
      <c r="A12" s="485" t="s">
        <v>936</v>
      </c>
      <c r="B12" s="486">
        <v>16</v>
      </c>
      <c r="C12" s="494"/>
      <c r="D12" s="486">
        <f>SUM(D13)</f>
        <v>27</v>
      </c>
      <c r="E12" s="412">
        <f>(D12/B12-1)*100</f>
        <v>68.8</v>
      </c>
      <c r="F12" s="495"/>
      <c r="G12" s="413"/>
      <c r="H12" s="496"/>
    </row>
    <row r="13" spans="1:8" s="180" customFormat="1" ht="18.75" customHeight="1">
      <c r="A13" s="487" t="s">
        <v>937</v>
      </c>
      <c r="B13" s="143">
        <v>16</v>
      </c>
      <c r="C13" s="497"/>
      <c r="D13" s="143">
        <v>27</v>
      </c>
      <c r="E13" s="412"/>
      <c r="F13" s="54"/>
      <c r="G13" s="35"/>
      <c r="H13" s="498"/>
    </row>
    <row r="14" spans="1:8" s="177" customFormat="1" ht="18.75" customHeight="1">
      <c r="A14" s="499" t="s">
        <v>938</v>
      </c>
      <c r="B14" s="395">
        <v>4403</v>
      </c>
      <c r="C14" s="500"/>
      <c r="D14" s="486">
        <f>SUM(D15:D17)</f>
        <v>4345</v>
      </c>
      <c r="E14" s="412">
        <f>(D14/B14-1)*100</f>
        <v>-1.3</v>
      </c>
      <c r="F14" s="495"/>
      <c r="G14" s="413"/>
      <c r="H14" s="501"/>
    </row>
    <row r="15" spans="1:8" s="180" customFormat="1" ht="18.75" customHeight="1">
      <c r="A15" s="487" t="s">
        <v>939</v>
      </c>
      <c r="B15" s="488">
        <v>2264</v>
      </c>
      <c r="C15" s="497"/>
      <c r="D15" s="488">
        <v>1550</v>
      </c>
      <c r="E15" s="34"/>
      <c r="F15" s="54"/>
      <c r="G15" s="35"/>
      <c r="H15" s="502"/>
    </row>
    <row r="16" spans="1:8" ht="18.75" customHeight="1">
      <c r="A16" s="487" t="s">
        <v>940</v>
      </c>
      <c r="B16" s="488">
        <v>2123</v>
      </c>
      <c r="C16" s="497"/>
      <c r="D16" s="488">
        <v>2795</v>
      </c>
      <c r="E16" s="34"/>
      <c r="F16" s="54"/>
      <c r="G16" s="35"/>
      <c r="H16" s="502"/>
    </row>
    <row r="17" spans="1:8" s="177" customFormat="1" ht="18.75" customHeight="1">
      <c r="A17" s="487" t="s">
        <v>941</v>
      </c>
      <c r="B17" s="488">
        <v>16</v>
      </c>
      <c r="C17" s="497"/>
      <c r="D17" s="488"/>
      <c r="E17" s="34"/>
      <c r="F17" s="54"/>
      <c r="G17" s="35"/>
      <c r="H17" s="502"/>
    </row>
    <row r="18" spans="1:8" ht="18.75" customHeight="1">
      <c r="A18" s="485" t="s">
        <v>942</v>
      </c>
      <c r="B18" s="486">
        <v>25</v>
      </c>
      <c r="C18" s="494"/>
      <c r="D18" s="486">
        <f>SUM(D19:D19)</f>
        <v>0</v>
      </c>
      <c r="E18" s="412"/>
      <c r="F18" s="495"/>
      <c r="G18" s="413"/>
      <c r="H18" s="496"/>
    </row>
    <row r="19" spans="1:8" ht="18.75" customHeight="1">
      <c r="A19" s="487" t="s">
        <v>943</v>
      </c>
      <c r="B19" s="143">
        <v>25</v>
      </c>
      <c r="C19" s="497"/>
      <c r="D19" s="143"/>
      <c r="E19" s="34"/>
      <c r="F19" s="54"/>
      <c r="G19" s="35"/>
      <c r="H19" s="502"/>
    </row>
    <row r="20" spans="1:8" ht="18.75" customHeight="1">
      <c r="A20" s="485" t="s">
        <v>944</v>
      </c>
      <c r="B20" s="486">
        <v>454848</v>
      </c>
      <c r="C20" s="494">
        <v>453364</v>
      </c>
      <c r="D20" s="486">
        <f>SUM(D21:D27)</f>
        <v>293302</v>
      </c>
      <c r="E20" s="412">
        <f>(D20/B20-1)*100</f>
        <v>-35.5</v>
      </c>
      <c r="F20" s="495">
        <f>SUM(F21:F27)</f>
        <v>290872</v>
      </c>
      <c r="G20" s="413">
        <f>(F20/C20-1)*100</f>
        <v>-35.8</v>
      </c>
      <c r="H20" s="496"/>
    </row>
    <row r="21" spans="1:8" ht="18.75" customHeight="1">
      <c r="A21" s="487" t="s">
        <v>485</v>
      </c>
      <c r="B21" s="488">
        <v>48500</v>
      </c>
      <c r="C21" s="497">
        <v>48500</v>
      </c>
      <c r="D21" s="488">
        <v>36863</v>
      </c>
      <c r="E21" s="34"/>
      <c r="F21" s="54">
        <v>36863</v>
      </c>
      <c r="G21" s="35"/>
      <c r="H21" s="502"/>
    </row>
    <row r="22" spans="1:8" ht="18.75" customHeight="1">
      <c r="A22" s="487" t="s">
        <v>486</v>
      </c>
      <c r="B22" s="488">
        <v>246580</v>
      </c>
      <c r="C22" s="497">
        <v>246580</v>
      </c>
      <c r="D22" s="488">
        <v>232189</v>
      </c>
      <c r="E22" s="34"/>
      <c r="F22" s="54">
        <v>232189</v>
      </c>
      <c r="G22" s="35"/>
      <c r="H22" s="502"/>
    </row>
    <row r="23" spans="1:8" ht="18.75" customHeight="1">
      <c r="A23" s="487" t="s">
        <v>487</v>
      </c>
      <c r="B23" s="488">
        <v>9609</v>
      </c>
      <c r="C23" s="497">
        <v>9609</v>
      </c>
      <c r="D23" s="488">
        <v>69</v>
      </c>
      <c r="E23" s="34"/>
      <c r="F23" s="54">
        <v>69</v>
      </c>
      <c r="G23" s="35"/>
      <c r="H23" s="502"/>
    </row>
    <row r="24" spans="1:8" ht="18.75" customHeight="1">
      <c r="A24" s="487" t="s">
        <v>488</v>
      </c>
      <c r="B24" s="488">
        <v>6518</v>
      </c>
      <c r="C24" s="497">
        <v>5034</v>
      </c>
      <c r="D24" s="488">
        <v>14524</v>
      </c>
      <c r="E24" s="34"/>
      <c r="F24" s="54">
        <v>12675</v>
      </c>
      <c r="G24" s="35"/>
      <c r="H24" s="502"/>
    </row>
    <row r="25" spans="1:8" s="181" customFormat="1" ht="18.75" customHeight="1">
      <c r="A25" s="487" t="s">
        <v>489</v>
      </c>
      <c r="B25" s="488">
        <v>6693</v>
      </c>
      <c r="C25" s="497">
        <v>6693</v>
      </c>
      <c r="D25" s="488">
        <v>8202</v>
      </c>
      <c r="E25" s="34"/>
      <c r="F25" s="54">
        <v>8202</v>
      </c>
      <c r="G25" s="35"/>
      <c r="H25" s="502"/>
    </row>
    <row r="26" spans="1:8" s="184" customFormat="1" ht="18.75" customHeight="1">
      <c r="A26" s="487" t="s">
        <v>490</v>
      </c>
      <c r="B26" s="488">
        <v>135</v>
      </c>
      <c r="C26" s="497">
        <v>135</v>
      </c>
      <c r="D26" s="488">
        <v>161</v>
      </c>
      <c r="E26" s="34"/>
      <c r="F26" s="54">
        <v>161</v>
      </c>
      <c r="G26" s="35"/>
      <c r="H26" s="502"/>
    </row>
    <row r="27" spans="1:8" s="181" customFormat="1" ht="18.75" customHeight="1">
      <c r="A27" s="487" t="s">
        <v>491</v>
      </c>
      <c r="B27" s="488">
        <v>136813</v>
      </c>
      <c r="C27" s="497">
        <v>136813</v>
      </c>
      <c r="D27" s="488">
        <v>1294</v>
      </c>
      <c r="E27" s="34"/>
      <c r="F27" s="54">
        <v>713</v>
      </c>
      <c r="G27" s="35"/>
      <c r="H27" s="502"/>
    </row>
    <row r="28" spans="1:8" s="185" customFormat="1" ht="18.75" customHeight="1">
      <c r="A28" s="503" t="s">
        <v>945</v>
      </c>
      <c r="B28" s="504">
        <v>15963</v>
      </c>
      <c r="C28" s="505">
        <v>15963</v>
      </c>
      <c r="D28" s="504">
        <f>SUM(D29:D30)</f>
        <v>21263</v>
      </c>
      <c r="E28" s="506">
        <f>(D28/B28-1)*100</f>
        <v>33.2</v>
      </c>
      <c r="F28" s="507">
        <f>SUM(F29:F30)</f>
        <v>21263</v>
      </c>
      <c r="G28" s="508">
        <f>(F28/C28-1)*100</f>
        <v>33.2</v>
      </c>
      <c r="H28" s="509"/>
    </row>
    <row r="29" spans="1:8" s="185" customFormat="1" ht="18.75" customHeight="1">
      <c r="A29" s="510" t="s">
        <v>946</v>
      </c>
      <c r="B29" s="511">
        <v>15963</v>
      </c>
      <c r="C29" s="512">
        <v>15963</v>
      </c>
      <c r="D29" s="511">
        <v>16197</v>
      </c>
      <c r="E29" s="513"/>
      <c r="F29" s="514">
        <v>16197</v>
      </c>
      <c r="G29" s="515"/>
      <c r="H29" s="516"/>
    </row>
    <row r="30" spans="1:8" s="181" customFormat="1" ht="18.75" customHeight="1">
      <c r="A30" s="510" t="s">
        <v>947</v>
      </c>
      <c r="B30" s="511"/>
      <c r="C30" s="512"/>
      <c r="D30" s="511">
        <v>5066</v>
      </c>
      <c r="E30" s="513"/>
      <c r="F30" s="514">
        <v>5066</v>
      </c>
      <c r="G30" s="515"/>
      <c r="H30" s="516"/>
    </row>
    <row r="31" spans="1:8" s="187" customFormat="1" ht="18.75" customHeight="1">
      <c r="A31" s="503" t="s">
        <v>948</v>
      </c>
      <c r="B31" s="504">
        <v>163</v>
      </c>
      <c r="C31" s="505">
        <v>163</v>
      </c>
      <c r="D31" s="504">
        <f>SUM(D32:D34)</f>
        <v>118</v>
      </c>
      <c r="E31" s="506">
        <f>(D31/B31-1)*100</f>
        <v>-27.6</v>
      </c>
      <c r="F31" s="507">
        <f>SUM(F32:F34)</f>
        <v>118</v>
      </c>
      <c r="G31" s="508">
        <f>(F31/C31-1)*100</f>
        <v>-27.6</v>
      </c>
      <c r="H31" s="509"/>
    </row>
    <row r="32" spans="1:8" s="187" customFormat="1" ht="18.75" customHeight="1">
      <c r="A32" s="510" t="s">
        <v>949</v>
      </c>
      <c r="B32" s="511">
        <v>7</v>
      </c>
      <c r="C32" s="512">
        <v>7</v>
      </c>
      <c r="D32" s="511">
        <v>2</v>
      </c>
      <c r="E32" s="513"/>
      <c r="F32" s="514">
        <v>2</v>
      </c>
      <c r="G32" s="517"/>
      <c r="H32" s="518"/>
    </row>
    <row r="33" spans="1:8" s="177" customFormat="1" ht="18.75" customHeight="1">
      <c r="A33" s="510" t="s">
        <v>950</v>
      </c>
      <c r="B33" s="511">
        <v>156</v>
      </c>
      <c r="C33" s="512">
        <v>156</v>
      </c>
      <c r="D33" s="511">
        <v>112</v>
      </c>
      <c r="E33" s="513"/>
      <c r="F33" s="514">
        <v>112</v>
      </c>
      <c r="G33" s="517"/>
      <c r="H33" s="518"/>
    </row>
    <row r="34" spans="1:8" ht="18.75" customHeight="1">
      <c r="A34" s="510" t="s">
        <v>951</v>
      </c>
      <c r="B34" s="511"/>
      <c r="C34" s="512"/>
      <c r="D34" s="511">
        <v>4</v>
      </c>
      <c r="E34" s="513"/>
      <c r="F34" s="514">
        <v>4</v>
      </c>
      <c r="G34" s="517"/>
      <c r="H34" s="518"/>
    </row>
    <row r="35" spans="1:8" ht="18.75" customHeight="1">
      <c r="A35" s="485" t="s">
        <v>952</v>
      </c>
      <c r="B35" s="486">
        <v>837</v>
      </c>
      <c r="C35" s="494">
        <v>837</v>
      </c>
      <c r="D35" s="486">
        <f>SUM(D36:D37)</f>
        <v>5679</v>
      </c>
      <c r="E35" s="412">
        <f>(D35/B35-1)*100</f>
        <v>578.5</v>
      </c>
      <c r="F35" s="495">
        <f>SUM(F36:F37)</f>
        <v>5679</v>
      </c>
      <c r="G35" s="413">
        <f>(F35/C35-1)*100</f>
        <v>578.5</v>
      </c>
      <c r="H35" s="496"/>
    </row>
    <row r="36" spans="1:8" s="177" customFormat="1" ht="18.75" customHeight="1">
      <c r="A36" s="487" t="s">
        <v>485</v>
      </c>
      <c r="B36" s="143">
        <v>48</v>
      </c>
      <c r="C36" s="497">
        <v>48</v>
      </c>
      <c r="D36" s="143">
        <v>5400</v>
      </c>
      <c r="E36" s="34"/>
      <c r="F36" s="54">
        <v>5400</v>
      </c>
      <c r="G36" s="35"/>
      <c r="H36" s="502"/>
    </row>
    <row r="37" spans="1:8" s="177" customFormat="1" ht="18.75" customHeight="1">
      <c r="A37" s="487" t="s">
        <v>486</v>
      </c>
      <c r="B37" s="143">
        <v>789</v>
      </c>
      <c r="C37" s="497">
        <v>789</v>
      </c>
      <c r="D37" s="143">
        <v>279</v>
      </c>
      <c r="E37" s="34"/>
      <c r="F37" s="54">
        <v>279</v>
      </c>
      <c r="G37" s="35"/>
      <c r="H37" s="502"/>
    </row>
    <row r="38" spans="1:8" ht="18.75" customHeight="1">
      <c r="A38" s="485" t="s">
        <v>953</v>
      </c>
      <c r="B38" s="486">
        <v>212</v>
      </c>
      <c r="C38" s="494">
        <v>212</v>
      </c>
      <c r="D38" s="486">
        <v>697</v>
      </c>
      <c r="E38" s="412">
        <f>(D38/B38-1)*100</f>
        <v>228.8</v>
      </c>
      <c r="F38" s="495">
        <v>697</v>
      </c>
      <c r="G38" s="413">
        <f>(F38/C38-1)*100</f>
        <v>228.8</v>
      </c>
      <c r="H38" s="496"/>
    </row>
    <row r="39" spans="1:8" ht="18.75" customHeight="1">
      <c r="A39" s="485" t="s">
        <v>954</v>
      </c>
      <c r="B39" s="486">
        <v>10442</v>
      </c>
      <c r="C39" s="494">
        <v>10442</v>
      </c>
      <c r="D39" s="486">
        <f>SUM(D40:D42)</f>
        <v>16633</v>
      </c>
      <c r="E39" s="412">
        <f>(D39/B39-1)*100</f>
        <v>59.3</v>
      </c>
      <c r="F39" s="495">
        <f>SUM(F40:F42)</f>
        <v>16633</v>
      </c>
      <c r="G39" s="413">
        <f>(F39/C39-1)*100</f>
        <v>59.3</v>
      </c>
      <c r="H39" s="496"/>
    </row>
    <row r="40" spans="1:8" ht="18.75" customHeight="1">
      <c r="A40" s="487" t="s">
        <v>492</v>
      </c>
      <c r="B40" s="143">
        <v>3523</v>
      </c>
      <c r="C40" s="497">
        <v>3523</v>
      </c>
      <c r="D40" s="143">
        <v>3558</v>
      </c>
      <c r="E40" s="34"/>
      <c r="F40" s="54">
        <v>3558</v>
      </c>
      <c r="G40" s="35"/>
      <c r="H40" s="502"/>
    </row>
    <row r="41" spans="1:8" s="177" customFormat="1" ht="18.75" customHeight="1">
      <c r="A41" s="487" t="s">
        <v>493</v>
      </c>
      <c r="B41" s="143">
        <v>6281</v>
      </c>
      <c r="C41" s="497">
        <v>6281</v>
      </c>
      <c r="D41" s="143">
        <v>7707</v>
      </c>
      <c r="E41" s="34"/>
      <c r="F41" s="54">
        <v>7707</v>
      </c>
      <c r="G41" s="35"/>
      <c r="H41" s="502"/>
    </row>
    <row r="42" spans="1:8" ht="18.75" customHeight="1">
      <c r="A42" s="487" t="s">
        <v>494</v>
      </c>
      <c r="B42" s="143">
        <v>638</v>
      </c>
      <c r="C42" s="497">
        <v>638</v>
      </c>
      <c r="D42" s="143">
        <v>5368</v>
      </c>
      <c r="E42" s="34"/>
      <c r="F42" s="54">
        <v>5368</v>
      </c>
      <c r="G42" s="35"/>
      <c r="H42" s="502"/>
    </row>
    <row r="43" spans="1:8" ht="18.75" customHeight="1">
      <c r="A43" s="485" t="s">
        <v>955</v>
      </c>
      <c r="B43" s="486">
        <v>1353</v>
      </c>
      <c r="C43" s="494">
        <v>1353</v>
      </c>
      <c r="D43" s="486">
        <f>SUM(D44:D44)</f>
        <v>1657</v>
      </c>
      <c r="E43" s="412">
        <f>(D43/B43-1)*100</f>
        <v>22.5</v>
      </c>
      <c r="F43" s="495">
        <f>SUM(F44:F44)</f>
        <v>1657</v>
      </c>
      <c r="G43" s="413">
        <f>(F43/C43-1)*100</f>
        <v>22.5</v>
      </c>
      <c r="H43" s="496"/>
    </row>
    <row r="44" spans="1:8" ht="18.75" customHeight="1">
      <c r="A44" s="487" t="s">
        <v>495</v>
      </c>
      <c r="B44" s="143">
        <v>1353</v>
      </c>
      <c r="C44" s="497">
        <v>1353</v>
      </c>
      <c r="D44" s="143">
        <v>1657</v>
      </c>
      <c r="E44" s="412"/>
      <c r="F44" s="54">
        <v>1657</v>
      </c>
      <c r="G44" s="35"/>
      <c r="H44" s="502"/>
    </row>
    <row r="45" spans="1:8" s="177" customFormat="1" ht="18.75" customHeight="1">
      <c r="A45" s="485" t="s">
        <v>956</v>
      </c>
      <c r="B45" s="486">
        <v>733</v>
      </c>
      <c r="C45" s="494"/>
      <c r="D45" s="486">
        <f>SUM(D46)</f>
        <v>324</v>
      </c>
      <c r="E45" s="412">
        <f>(D45/B45-1)*100</f>
        <v>-55.8</v>
      </c>
      <c r="F45" s="495"/>
      <c r="G45" s="413"/>
      <c r="H45" s="496"/>
    </row>
    <row r="46" spans="1:8" ht="18.75" customHeight="1">
      <c r="A46" s="519" t="s">
        <v>957</v>
      </c>
      <c r="B46" s="143">
        <v>733</v>
      </c>
      <c r="C46" s="497"/>
      <c r="D46" s="143">
        <v>324</v>
      </c>
      <c r="E46" s="34"/>
      <c r="F46" s="54"/>
      <c r="G46" s="35"/>
      <c r="H46" s="502"/>
    </row>
    <row r="47" spans="1:8" s="177" customFormat="1" ht="18.75" customHeight="1">
      <c r="A47" s="485" t="s">
        <v>958</v>
      </c>
      <c r="B47" s="486">
        <v>927</v>
      </c>
      <c r="C47" s="494"/>
      <c r="D47" s="486">
        <f>SUM(D48:D49)</f>
        <v>490</v>
      </c>
      <c r="E47" s="412">
        <f>(D47/B47-1)*100</f>
        <v>-47.1</v>
      </c>
      <c r="F47" s="495"/>
      <c r="G47" s="413"/>
      <c r="H47" s="496"/>
    </row>
    <row r="48" spans="1:8" ht="18.75" customHeight="1">
      <c r="A48" s="487" t="s">
        <v>959</v>
      </c>
      <c r="B48" s="143"/>
      <c r="C48" s="497"/>
      <c r="D48" s="143">
        <v>90</v>
      </c>
      <c r="E48" s="412"/>
      <c r="F48" s="54"/>
      <c r="G48" s="35"/>
      <c r="H48" s="502"/>
    </row>
    <row r="49" spans="1:8" ht="18.75" customHeight="1">
      <c r="A49" s="487" t="s">
        <v>496</v>
      </c>
      <c r="B49" s="143">
        <v>927</v>
      </c>
      <c r="C49" s="497"/>
      <c r="D49" s="143">
        <v>400</v>
      </c>
      <c r="E49" s="412"/>
      <c r="F49" s="54"/>
      <c r="G49" s="35"/>
      <c r="H49" s="502"/>
    </row>
    <row r="50" spans="1:8" s="177" customFormat="1" ht="18.75" customHeight="1">
      <c r="A50" s="485" t="s">
        <v>960</v>
      </c>
      <c r="B50" s="486">
        <v>3429</v>
      </c>
      <c r="C50" s="494">
        <v>1982</v>
      </c>
      <c r="D50" s="486">
        <f>SUM(D51:D57)</f>
        <v>5006</v>
      </c>
      <c r="E50" s="412">
        <f>(D50/B50-1)*100</f>
        <v>46</v>
      </c>
      <c r="F50" s="495">
        <f>SUM(F51:F57)</f>
        <v>3013</v>
      </c>
      <c r="G50" s="413">
        <f>(F50/C50-1)*100</f>
        <v>52</v>
      </c>
      <c r="H50" s="496"/>
    </row>
    <row r="51" spans="1:8" ht="18.75" customHeight="1">
      <c r="A51" s="487" t="s">
        <v>497</v>
      </c>
      <c r="B51" s="143">
        <v>1994</v>
      </c>
      <c r="C51" s="497">
        <v>981</v>
      </c>
      <c r="D51" s="143">
        <v>2944</v>
      </c>
      <c r="E51" s="34"/>
      <c r="F51" s="54">
        <v>1690</v>
      </c>
      <c r="G51" s="35"/>
      <c r="H51" s="502"/>
    </row>
    <row r="52" spans="1:8" s="177" customFormat="1" ht="18.75" customHeight="1">
      <c r="A52" s="487" t="s">
        <v>498</v>
      </c>
      <c r="B52" s="143">
        <v>709</v>
      </c>
      <c r="C52" s="497">
        <v>363</v>
      </c>
      <c r="D52" s="143">
        <v>1122</v>
      </c>
      <c r="E52" s="34"/>
      <c r="F52" s="54">
        <v>541</v>
      </c>
      <c r="G52" s="35"/>
      <c r="H52" s="502"/>
    </row>
    <row r="53" spans="1:8" ht="18.75" customHeight="1">
      <c r="A53" s="487" t="s">
        <v>499</v>
      </c>
      <c r="B53" s="143">
        <v>169</v>
      </c>
      <c r="C53" s="497">
        <v>128</v>
      </c>
      <c r="D53" s="143">
        <v>146</v>
      </c>
      <c r="E53" s="34"/>
      <c r="F53" s="54">
        <v>125</v>
      </c>
      <c r="G53" s="35"/>
      <c r="H53" s="502"/>
    </row>
    <row r="54" spans="1:8" ht="18.75" customHeight="1">
      <c r="A54" s="487" t="s">
        <v>500</v>
      </c>
      <c r="B54" s="143">
        <v>225</v>
      </c>
      <c r="C54" s="497">
        <v>178</v>
      </c>
      <c r="D54" s="143">
        <v>744</v>
      </c>
      <c r="E54" s="34"/>
      <c r="F54" s="54">
        <v>607</v>
      </c>
      <c r="G54" s="35"/>
      <c r="H54" s="502"/>
    </row>
    <row r="55" spans="1:8" ht="18.75" customHeight="1">
      <c r="A55" s="487" t="s">
        <v>501</v>
      </c>
      <c r="B55" s="143">
        <v>240</v>
      </c>
      <c r="C55" s="497">
        <v>240</v>
      </c>
      <c r="D55" s="143">
        <v>3</v>
      </c>
      <c r="E55" s="34"/>
      <c r="F55" s="54">
        <v>3</v>
      </c>
      <c r="G55" s="35"/>
      <c r="H55" s="502"/>
    </row>
    <row r="56" spans="1:8" ht="18.75" customHeight="1">
      <c r="A56" s="487" t="s">
        <v>961</v>
      </c>
      <c r="B56" s="520">
        <v>80</v>
      </c>
      <c r="C56" s="521">
        <v>80</v>
      </c>
      <c r="D56" s="143">
        <v>47</v>
      </c>
      <c r="E56" s="34"/>
      <c r="F56" s="54">
        <v>47</v>
      </c>
      <c r="G56" s="35"/>
      <c r="H56" s="522"/>
    </row>
    <row r="57" spans="1:8" ht="18.75" customHeight="1">
      <c r="A57" s="523" t="s">
        <v>502</v>
      </c>
      <c r="B57" s="520">
        <v>12</v>
      </c>
      <c r="C57" s="521">
        <v>12</v>
      </c>
      <c r="D57" s="143"/>
      <c r="E57" s="34"/>
      <c r="F57" s="54"/>
      <c r="G57" s="35"/>
      <c r="H57" s="522"/>
    </row>
    <row r="58" spans="1:8" ht="18.75" customHeight="1">
      <c r="A58" s="524" t="s">
        <v>962</v>
      </c>
      <c r="B58" s="525"/>
      <c r="C58" s="526"/>
      <c r="D58" s="486">
        <v>101700</v>
      </c>
      <c r="E58" s="527"/>
      <c r="F58" s="495">
        <v>101700</v>
      </c>
      <c r="G58" s="528"/>
      <c r="H58" s="529"/>
    </row>
    <row r="59" spans="1:8" ht="18.75" customHeight="1">
      <c r="A59" s="519" t="s">
        <v>963</v>
      </c>
      <c r="B59" s="486"/>
      <c r="C59" s="494"/>
      <c r="D59" s="530">
        <v>101700</v>
      </c>
      <c r="E59" s="527"/>
      <c r="F59" s="531">
        <v>101700</v>
      </c>
      <c r="G59" s="528"/>
      <c r="H59" s="540"/>
    </row>
    <row r="60" spans="1:8" s="177" customFormat="1" ht="18.75" customHeight="1">
      <c r="A60" s="524" t="s">
        <v>964</v>
      </c>
      <c r="B60" s="486"/>
      <c r="C60" s="494"/>
      <c r="D60" s="486">
        <v>4000</v>
      </c>
      <c r="E60" s="527"/>
      <c r="F60" s="495">
        <v>4000</v>
      </c>
      <c r="G60" s="528"/>
      <c r="H60" s="540"/>
    </row>
    <row r="61" spans="1:8" s="188" customFormat="1" ht="24" customHeight="1">
      <c r="A61" s="519" t="s">
        <v>965</v>
      </c>
      <c r="B61" s="486"/>
      <c r="C61" s="494"/>
      <c r="D61" s="530">
        <v>4000</v>
      </c>
      <c r="E61" s="527"/>
      <c r="F61" s="531">
        <v>4000</v>
      </c>
      <c r="G61" s="528"/>
      <c r="H61" s="540"/>
    </row>
    <row r="62" spans="1:8" s="189" customFormat="1" ht="18.75" customHeight="1" thickBot="1">
      <c r="A62" s="532" t="s">
        <v>967</v>
      </c>
      <c r="B62" s="548">
        <f>SUM(B7,B14,B18,B20,B28,B31,B35,B38,B39,B43,B45,B47,B12,B50,B58)</f>
        <v>493405</v>
      </c>
      <c r="C62" s="451">
        <f>SUM(C7,C14,C18,C20,C28,C31,C35,C38,C39,C43,C45,C47,C12,C50,C58)</f>
        <v>484316</v>
      </c>
      <c r="D62" s="533">
        <f>SUM(D7,D14,D18,D20,D28,D31,D35,D38,D39,D43,D45,D47,D12,D50,D58,D60)</f>
        <v>455391</v>
      </c>
      <c r="E62" s="534">
        <f>(D62/B62-1)*100</f>
        <v>-7.7</v>
      </c>
      <c r="F62" s="535">
        <f>SUM(F14,F18,F20,F28,F31,F35,F38,F39,F43,F45,F47,F12,F50,F58,F7,F60)</f>
        <v>445632</v>
      </c>
      <c r="G62" s="536">
        <f>(F62/C62-1)*100</f>
        <v>-8</v>
      </c>
      <c r="H62" s="537"/>
    </row>
    <row r="63" spans="1:8" s="189" customFormat="1" ht="18.75" customHeight="1">
      <c r="A63" s="543" t="s">
        <v>966</v>
      </c>
      <c r="B63" s="541">
        <v>670</v>
      </c>
      <c r="C63" s="545"/>
      <c r="D63" s="541">
        <v>21000</v>
      </c>
      <c r="E63" s="154"/>
      <c r="F63" s="531"/>
      <c r="G63" s="561"/>
      <c r="H63" s="538"/>
    </row>
    <row r="64" spans="1:8" s="191" customFormat="1" ht="18.75" customHeight="1">
      <c r="A64" s="544" t="s">
        <v>621</v>
      </c>
      <c r="B64" s="542">
        <v>50000</v>
      </c>
      <c r="C64" s="546"/>
      <c r="D64" s="547">
        <v>120000</v>
      </c>
      <c r="E64" s="170">
        <f>(D64/B64-1)*100</f>
        <v>140</v>
      </c>
      <c r="F64" s="190"/>
      <c r="G64" s="562"/>
      <c r="H64" s="559"/>
    </row>
    <row r="65" spans="1:8" s="191" customFormat="1" ht="18.75" customHeight="1">
      <c r="A65" s="544" t="s">
        <v>622</v>
      </c>
      <c r="B65" s="542"/>
      <c r="C65" s="546"/>
      <c r="D65" s="542"/>
      <c r="E65" s="170"/>
      <c r="F65" s="190"/>
      <c r="G65" s="562"/>
      <c r="H65" s="559"/>
    </row>
    <row r="66" spans="1:8" s="191" customFormat="1" ht="18.75" customHeight="1">
      <c r="A66" s="544" t="s">
        <v>623</v>
      </c>
      <c r="B66" s="542">
        <v>58486</v>
      </c>
      <c r="C66" s="546"/>
      <c r="D66" s="542">
        <v>46999</v>
      </c>
      <c r="E66" s="170">
        <f>(D66/B66-1)*100</f>
        <v>-19.6</v>
      </c>
      <c r="F66" s="190"/>
      <c r="G66" s="562"/>
      <c r="H66" s="559"/>
    </row>
    <row r="67" spans="1:8" s="191" customFormat="1" ht="18.75" customHeight="1" thickBot="1">
      <c r="A67" s="193" t="s">
        <v>5</v>
      </c>
      <c r="B67" s="194">
        <f>SUM(B62:B66)</f>
        <v>602561</v>
      </c>
      <c r="C67" s="549">
        <f>SUM(C62:C66)</f>
        <v>484316</v>
      </c>
      <c r="D67" s="194">
        <f>SUM(D62:D66)</f>
        <v>643390</v>
      </c>
      <c r="E67" s="169">
        <f>(D67/B67-1)*100</f>
        <v>6.8</v>
      </c>
      <c r="F67" s="192"/>
      <c r="G67" s="563"/>
      <c r="H67" s="560"/>
    </row>
    <row r="68" ht="12.75">
      <c r="D68" s="539"/>
    </row>
  </sheetData>
  <sheetProtection/>
  <mergeCells count="10">
    <mergeCell ref="A2:H2"/>
    <mergeCell ref="G3:H3"/>
    <mergeCell ref="A4:A6"/>
    <mergeCell ref="B4:C4"/>
    <mergeCell ref="D4:G4"/>
    <mergeCell ref="H4:H6"/>
    <mergeCell ref="B5:B6"/>
    <mergeCell ref="C5:C6"/>
    <mergeCell ref="D5:E5"/>
    <mergeCell ref="F5:G5"/>
  </mergeCells>
  <printOptions/>
  <pageMargins left="0.71" right="0.71" top="0.75" bottom="0.75" header="0.31" footer="0.31"/>
  <pageSetup orientation="portrait" paperSize="9"/>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3">
      <selection activeCell="B4" sqref="B4:B5"/>
    </sheetView>
  </sheetViews>
  <sheetFormatPr defaultColWidth="9.00390625" defaultRowHeight="15.75"/>
  <cols>
    <col min="1" max="1" width="29.875" style="66" customWidth="1"/>
    <col min="2" max="6" width="9.125" style="66" customWidth="1"/>
    <col min="7" max="16384" width="9.00390625" style="66" customWidth="1"/>
  </cols>
  <sheetData>
    <row r="1" spans="1:6" ht="17.25" customHeight="1">
      <c r="A1" s="172" t="s">
        <v>619</v>
      </c>
      <c r="B1" s="57"/>
      <c r="C1" s="149"/>
      <c r="D1" s="149"/>
      <c r="E1" s="149"/>
      <c r="F1" s="149"/>
    </row>
    <row r="2" spans="1:7" ht="21.75" customHeight="1">
      <c r="A2" s="631" t="s">
        <v>968</v>
      </c>
      <c r="B2" s="631"/>
      <c r="C2" s="631"/>
      <c r="D2" s="631"/>
      <c r="E2" s="631"/>
      <c r="F2" s="631"/>
      <c r="G2" s="631"/>
    </row>
    <row r="3" spans="1:6" s="64" customFormat="1" ht="20.25" customHeight="1" thickBot="1">
      <c r="A3" s="142"/>
      <c r="B3" s="142"/>
      <c r="C3" s="57"/>
      <c r="D3" s="57"/>
      <c r="E3" s="632" t="s">
        <v>1</v>
      </c>
      <c r="F3" s="632"/>
    </row>
    <row r="4" spans="1:7" s="64" customFormat="1" ht="31.5" customHeight="1">
      <c r="A4" s="633" t="s">
        <v>6</v>
      </c>
      <c r="B4" s="635" t="s">
        <v>912</v>
      </c>
      <c r="C4" s="637" t="s">
        <v>913</v>
      </c>
      <c r="D4" s="638"/>
      <c r="E4" s="638"/>
      <c r="F4" s="639"/>
      <c r="G4" s="640" t="s">
        <v>914</v>
      </c>
    </row>
    <row r="5" spans="1:7" s="64" customFormat="1" ht="47.25" customHeight="1" thickBot="1">
      <c r="A5" s="634"/>
      <c r="B5" s="636"/>
      <c r="C5" s="474" t="s">
        <v>100</v>
      </c>
      <c r="D5" s="475" t="s">
        <v>478</v>
      </c>
      <c r="E5" s="475" t="s">
        <v>479</v>
      </c>
      <c r="F5" s="476" t="s">
        <v>102</v>
      </c>
      <c r="G5" s="641"/>
    </row>
    <row r="6" spans="1:7" s="65" customFormat="1" ht="33" customHeight="1">
      <c r="A6" s="481" t="s">
        <v>915</v>
      </c>
      <c r="B6" s="482">
        <v>2953</v>
      </c>
      <c r="C6" s="482">
        <v>2000</v>
      </c>
      <c r="D6" s="482">
        <v>3311</v>
      </c>
      <c r="E6" s="483">
        <f aca="true" t="shared" si="0" ref="E6:E13">D6/C6*100</f>
        <v>165.6</v>
      </c>
      <c r="F6" s="483">
        <f aca="true" t="shared" si="1" ref="F6:F20">(D6/B6-1)*100</f>
        <v>12.1</v>
      </c>
      <c r="G6" s="484"/>
    </row>
    <row r="7" spans="1:7" s="65" customFormat="1" ht="33" customHeight="1">
      <c r="A7" s="479" t="s">
        <v>916</v>
      </c>
      <c r="B7" s="54">
        <v>874</v>
      </c>
      <c r="C7" s="54">
        <v>1000</v>
      </c>
      <c r="D7" s="54">
        <v>759</v>
      </c>
      <c r="E7" s="34">
        <f t="shared" si="0"/>
        <v>75.9</v>
      </c>
      <c r="F7" s="34">
        <f t="shared" si="1"/>
        <v>-13.2</v>
      </c>
      <c r="G7" s="480"/>
    </row>
    <row r="8" spans="1:7" s="65" customFormat="1" ht="33" customHeight="1">
      <c r="A8" s="479" t="s">
        <v>917</v>
      </c>
      <c r="B8" s="54">
        <v>346307</v>
      </c>
      <c r="C8" s="54">
        <v>447000</v>
      </c>
      <c r="D8" s="54">
        <v>446970</v>
      </c>
      <c r="E8" s="34">
        <f t="shared" si="0"/>
        <v>100</v>
      </c>
      <c r="F8" s="34">
        <f t="shared" si="1"/>
        <v>29.1</v>
      </c>
      <c r="G8" s="480"/>
    </row>
    <row r="9" spans="1:7" s="65" customFormat="1" ht="33" customHeight="1">
      <c r="A9" s="479" t="s">
        <v>918</v>
      </c>
      <c r="B9" s="54">
        <v>12998</v>
      </c>
      <c r="C9" s="54">
        <v>10400</v>
      </c>
      <c r="D9" s="54">
        <v>14128</v>
      </c>
      <c r="E9" s="34">
        <f t="shared" si="0"/>
        <v>135.8</v>
      </c>
      <c r="F9" s="34">
        <f t="shared" si="1"/>
        <v>8.7</v>
      </c>
      <c r="G9" s="480"/>
    </row>
    <row r="10" spans="1:7" s="65" customFormat="1" ht="33" customHeight="1">
      <c r="A10" s="479" t="s">
        <v>919</v>
      </c>
      <c r="B10" s="54">
        <v>1260</v>
      </c>
      <c r="C10" s="54">
        <v>1500</v>
      </c>
      <c r="D10" s="54">
        <v>1474</v>
      </c>
      <c r="E10" s="34">
        <f t="shared" si="0"/>
        <v>98.3</v>
      </c>
      <c r="F10" s="34">
        <f t="shared" si="1"/>
        <v>17</v>
      </c>
      <c r="G10" s="480"/>
    </row>
    <row r="11" spans="1:7" s="65" customFormat="1" ht="33" customHeight="1">
      <c r="A11" s="479" t="s">
        <v>920</v>
      </c>
      <c r="B11" s="54">
        <v>2655</v>
      </c>
      <c r="C11" s="55">
        <v>2800</v>
      </c>
      <c r="D11" s="54">
        <v>2655</v>
      </c>
      <c r="E11" s="34">
        <f t="shared" si="0"/>
        <v>94.8</v>
      </c>
      <c r="F11" s="34">
        <f t="shared" si="1"/>
        <v>0</v>
      </c>
      <c r="G11" s="480"/>
    </row>
    <row r="12" spans="1:7" s="65" customFormat="1" ht="33" customHeight="1">
      <c r="A12" s="479" t="s">
        <v>921</v>
      </c>
      <c r="B12" s="54">
        <v>1215</v>
      </c>
      <c r="C12" s="183">
        <v>1300</v>
      </c>
      <c r="D12" s="54">
        <v>1082</v>
      </c>
      <c r="E12" s="34">
        <f t="shared" si="0"/>
        <v>83.2</v>
      </c>
      <c r="F12" s="34">
        <f t="shared" si="1"/>
        <v>-10.9</v>
      </c>
      <c r="G12" s="480"/>
    </row>
    <row r="13" spans="1:7" s="65" customFormat="1" ht="33" customHeight="1">
      <c r="A13" s="479" t="s">
        <v>922</v>
      </c>
      <c r="B13" s="54">
        <v>1440</v>
      </c>
      <c r="C13" s="183">
        <v>1500</v>
      </c>
      <c r="D13" s="54">
        <v>1563</v>
      </c>
      <c r="E13" s="34">
        <f t="shared" si="0"/>
        <v>104.2</v>
      </c>
      <c r="F13" s="34">
        <f t="shared" si="1"/>
        <v>8.5</v>
      </c>
      <c r="G13" s="480"/>
    </row>
    <row r="14" spans="1:7" s="65" customFormat="1" ht="33" customHeight="1">
      <c r="A14" s="479" t="s">
        <v>923</v>
      </c>
      <c r="B14" s="54"/>
      <c r="C14" s="54"/>
      <c r="D14" s="54">
        <v>1</v>
      </c>
      <c r="E14" s="34"/>
      <c r="F14" s="34"/>
      <c r="G14" s="480"/>
    </row>
    <row r="15" spans="1:7" s="65" customFormat="1" ht="33" customHeight="1">
      <c r="A15" s="168" t="s">
        <v>617</v>
      </c>
      <c r="B15" s="477">
        <f>SUM(B6:B14)-B11</f>
        <v>367047</v>
      </c>
      <c r="C15" s="477">
        <f>SUM(C6:C11,C14)</f>
        <v>464700</v>
      </c>
      <c r="D15" s="477">
        <f>SUM(D6:D14)-D11</f>
        <v>469288</v>
      </c>
      <c r="E15" s="478">
        <f>D15/C15*100</f>
        <v>101</v>
      </c>
      <c r="F15" s="478">
        <f t="shared" si="1"/>
        <v>27.9</v>
      </c>
      <c r="G15" s="171"/>
    </row>
    <row r="16" spans="1:7" s="150" customFormat="1" ht="33" customHeight="1">
      <c r="A16" s="151" t="s">
        <v>480</v>
      </c>
      <c r="B16" s="152">
        <v>8041</v>
      </c>
      <c r="C16" s="153"/>
      <c r="D16" s="152">
        <v>9916</v>
      </c>
      <c r="E16" s="153"/>
      <c r="F16" s="154">
        <f t="shared" si="1"/>
        <v>23.3</v>
      </c>
      <c r="G16" s="155"/>
    </row>
    <row r="17" spans="1:7" s="156" customFormat="1" ht="30" customHeight="1">
      <c r="A17" s="157" t="s">
        <v>481</v>
      </c>
      <c r="B17" s="158">
        <v>75603</v>
      </c>
      <c r="C17" s="159"/>
      <c r="D17" s="158">
        <v>58486</v>
      </c>
      <c r="E17" s="160"/>
      <c r="F17" s="154">
        <f t="shared" si="1"/>
        <v>-22.6</v>
      </c>
      <c r="G17" s="155"/>
    </row>
    <row r="18" spans="1:7" s="156" customFormat="1" ht="30" customHeight="1">
      <c r="A18" s="157" t="s">
        <v>482</v>
      </c>
      <c r="B18" s="152">
        <v>15970</v>
      </c>
      <c r="C18" s="159"/>
      <c r="D18" s="152"/>
      <c r="E18" s="160"/>
      <c r="F18" s="154">
        <f t="shared" si="1"/>
        <v>-100</v>
      </c>
      <c r="G18" s="155"/>
    </row>
    <row r="19" spans="1:7" s="156" customFormat="1" ht="30" customHeight="1">
      <c r="A19" s="161" t="s">
        <v>618</v>
      </c>
      <c r="B19" s="152">
        <v>135900</v>
      </c>
      <c r="C19" s="159"/>
      <c r="D19" s="152">
        <v>105700</v>
      </c>
      <c r="E19" s="160"/>
      <c r="F19" s="154">
        <f t="shared" si="1"/>
        <v>-22.2</v>
      </c>
      <c r="G19" s="155"/>
    </row>
    <row r="20" spans="1:7" s="156" customFormat="1" ht="30" customHeight="1" thickBot="1">
      <c r="A20" s="162" t="s">
        <v>2</v>
      </c>
      <c r="B20" s="163">
        <f>SUM(B15:B19)</f>
        <v>602561</v>
      </c>
      <c r="C20" s="164"/>
      <c r="D20" s="163">
        <f>SUM(D15:D19)</f>
        <v>643390</v>
      </c>
      <c r="E20" s="165"/>
      <c r="F20" s="166">
        <f t="shared" si="1"/>
        <v>6.8</v>
      </c>
      <c r="G20" s="167"/>
    </row>
    <row r="21" spans="1:7" ht="38.25" customHeight="1">
      <c r="A21" s="659" t="s">
        <v>969</v>
      </c>
      <c r="B21" s="660"/>
      <c r="C21" s="660"/>
      <c r="D21" s="660"/>
      <c r="E21" s="660"/>
      <c r="F21" s="660"/>
      <c r="G21" s="660"/>
    </row>
    <row r="22" spans="1:12" ht="30" customHeight="1">
      <c r="A22" s="550"/>
      <c r="B22" s="249"/>
      <c r="C22" s="249"/>
      <c r="D22" s="249"/>
      <c r="E22" s="249"/>
      <c r="F22" s="249"/>
      <c r="G22" s="249"/>
      <c r="H22" s="73"/>
      <c r="I22" s="73"/>
      <c r="J22" s="73"/>
      <c r="K22" s="73"/>
      <c r="L22" s="195"/>
    </row>
    <row r="25" ht="12.75">
      <c r="D25" s="66" t="s">
        <v>615</v>
      </c>
    </row>
  </sheetData>
  <sheetProtection/>
  <mergeCells count="7">
    <mergeCell ref="A21:G21"/>
    <mergeCell ref="A2:G2"/>
    <mergeCell ref="E3:F3"/>
    <mergeCell ref="A4:A5"/>
    <mergeCell ref="B4:B5"/>
    <mergeCell ref="C4:F4"/>
    <mergeCell ref="G4:G5"/>
  </mergeCells>
  <printOptions/>
  <pageMargins left="0.71" right="0.71" top="0.75" bottom="0.75" header="0.31" footer="0.3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68"/>
  <sheetViews>
    <sheetView showGridLines="0" zoomScalePageLayoutView="0" workbookViewId="0" topLeftCell="A55">
      <selection activeCell="F58" sqref="F58"/>
    </sheetView>
  </sheetViews>
  <sheetFormatPr defaultColWidth="7.875" defaultRowHeight="15.75"/>
  <cols>
    <col min="1" max="1" width="39.875" style="66" customWidth="1"/>
    <col min="2" max="4" width="8.75390625" style="66" customWidth="1"/>
    <col min="5" max="5" width="8.00390625" style="173" customWidth="1"/>
    <col min="6" max="6" width="8.875" style="66" customWidth="1"/>
    <col min="7" max="7" width="8.00390625" style="173" customWidth="1"/>
    <col min="8" max="8" width="5.875" style="66" customWidth="1"/>
    <col min="9" max="16384" width="7.875" style="66" customWidth="1"/>
  </cols>
  <sheetData>
    <row r="1" ht="26.25" customHeight="1">
      <c r="A1" s="172" t="s">
        <v>624</v>
      </c>
    </row>
    <row r="2" spans="1:8" ht="25.5" customHeight="1">
      <c r="A2" s="642" t="s">
        <v>970</v>
      </c>
      <c r="B2" s="642"/>
      <c r="C2" s="642"/>
      <c r="D2" s="642"/>
      <c r="E2" s="642"/>
      <c r="F2" s="642"/>
      <c r="G2" s="642"/>
      <c r="H2" s="642"/>
    </row>
    <row r="3" spans="1:8" ht="33.75" customHeight="1" thickBot="1">
      <c r="A3" s="174"/>
      <c r="B3" s="174"/>
      <c r="C3" s="174"/>
      <c r="D3" s="174"/>
      <c r="E3" s="175"/>
      <c r="F3" s="174"/>
      <c r="G3" s="643" t="s">
        <v>1</v>
      </c>
      <c r="H3" s="643"/>
    </row>
    <row r="4" spans="1:8" s="176" customFormat="1" ht="19.5" customHeight="1">
      <c r="A4" s="644" t="s">
        <v>125</v>
      </c>
      <c r="B4" s="647" t="s">
        <v>926</v>
      </c>
      <c r="C4" s="648"/>
      <c r="D4" s="647" t="s">
        <v>927</v>
      </c>
      <c r="E4" s="649"/>
      <c r="F4" s="649"/>
      <c r="G4" s="648"/>
      <c r="H4" s="650" t="s">
        <v>126</v>
      </c>
    </row>
    <row r="5" spans="1:8" s="176" customFormat="1" ht="19.5" customHeight="1">
      <c r="A5" s="645"/>
      <c r="B5" s="653" t="s">
        <v>483</v>
      </c>
      <c r="C5" s="655" t="s">
        <v>928</v>
      </c>
      <c r="D5" s="653" t="s">
        <v>483</v>
      </c>
      <c r="E5" s="657"/>
      <c r="F5" s="658" t="s">
        <v>484</v>
      </c>
      <c r="G5" s="655"/>
      <c r="H5" s="651"/>
    </row>
    <row r="6" spans="1:8" s="176" customFormat="1" ht="19.5" customHeight="1" thickBot="1">
      <c r="A6" s="646"/>
      <c r="B6" s="654"/>
      <c r="C6" s="656"/>
      <c r="D6" s="555" t="s">
        <v>929</v>
      </c>
      <c r="E6" s="556" t="s">
        <v>930</v>
      </c>
      <c r="F6" s="557" t="s">
        <v>929</v>
      </c>
      <c r="G6" s="558" t="s">
        <v>930</v>
      </c>
      <c r="H6" s="652"/>
    </row>
    <row r="7" spans="1:8" s="176" customFormat="1" ht="19.5" customHeight="1">
      <c r="A7" s="499" t="s">
        <v>931</v>
      </c>
      <c r="B7" s="395">
        <v>54</v>
      </c>
      <c r="C7" s="554"/>
      <c r="D7" s="395">
        <f>SUM(D8:D11)</f>
        <v>150</v>
      </c>
      <c r="E7" s="397">
        <f>(D7/B7-1)*100</f>
        <v>177.8</v>
      </c>
      <c r="F7" s="552"/>
      <c r="G7" s="553"/>
      <c r="H7" s="551"/>
    </row>
    <row r="8" spans="1:8" s="176" customFormat="1" ht="19.5" customHeight="1">
      <c r="A8" s="487" t="s">
        <v>932</v>
      </c>
      <c r="B8" s="488">
        <v>9</v>
      </c>
      <c r="C8" s="489"/>
      <c r="D8" s="488"/>
      <c r="E8" s="490"/>
      <c r="F8" s="491"/>
      <c r="G8" s="492"/>
      <c r="H8" s="493"/>
    </row>
    <row r="9" spans="1:8" s="176" customFormat="1" ht="19.5" customHeight="1">
      <c r="A9" s="487" t="s">
        <v>933</v>
      </c>
      <c r="B9" s="488">
        <v>45</v>
      </c>
      <c r="C9" s="489"/>
      <c r="D9" s="488"/>
      <c r="E9" s="490"/>
      <c r="F9" s="491"/>
      <c r="G9" s="492"/>
      <c r="H9" s="493"/>
    </row>
    <row r="10" spans="1:8" s="177" customFormat="1" ht="18.75" customHeight="1">
      <c r="A10" s="487" t="s">
        <v>934</v>
      </c>
      <c r="B10" s="488"/>
      <c r="C10" s="489"/>
      <c r="D10" s="488">
        <v>60</v>
      </c>
      <c r="E10" s="490"/>
      <c r="F10" s="491"/>
      <c r="G10" s="492"/>
      <c r="H10" s="493"/>
    </row>
    <row r="11" spans="1:8" s="178" customFormat="1" ht="18.75" customHeight="1">
      <c r="A11" s="487" t="s">
        <v>935</v>
      </c>
      <c r="B11" s="488"/>
      <c r="C11" s="489"/>
      <c r="D11" s="488">
        <v>90</v>
      </c>
      <c r="E11" s="490"/>
      <c r="F11" s="491"/>
      <c r="G11" s="492"/>
      <c r="H11" s="493"/>
    </row>
    <row r="12" spans="1:8" s="179" customFormat="1" ht="18.75" customHeight="1">
      <c r="A12" s="485" t="s">
        <v>936</v>
      </c>
      <c r="B12" s="486">
        <v>16</v>
      </c>
      <c r="C12" s="494"/>
      <c r="D12" s="486">
        <f>SUM(D13)</f>
        <v>27</v>
      </c>
      <c r="E12" s="412">
        <f>(D12/B12-1)*100</f>
        <v>68.8</v>
      </c>
      <c r="F12" s="495"/>
      <c r="G12" s="413"/>
      <c r="H12" s="496"/>
    </row>
    <row r="13" spans="1:8" s="180" customFormat="1" ht="18.75" customHeight="1">
      <c r="A13" s="487" t="s">
        <v>937</v>
      </c>
      <c r="B13" s="143">
        <v>16</v>
      </c>
      <c r="C13" s="497"/>
      <c r="D13" s="143">
        <v>27</v>
      </c>
      <c r="E13" s="412"/>
      <c r="F13" s="54"/>
      <c r="G13" s="35"/>
      <c r="H13" s="498"/>
    </row>
    <row r="14" spans="1:8" s="177" customFormat="1" ht="18.75" customHeight="1">
      <c r="A14" s="499" t="s">
        <v>938</v>
      </c>
      <c r="B14" s="395">
        <v>4403</v>
      </c>
      <c r="C14" s="500"/>
      <c r="D14" s="486">
        <f>SUM(D15:D17)</f>
        <v>4345</v>
      </c>
      <c r="E14" s="412">
        <f>(D14/B14-1)*100</f>
        <v>-1.3</v>
      </c>
      <c r="F14" s="495"/>
      <c r="G14" s="413"/>
      <c r="H14" s="501"/>
    </row>
    <row r="15" spans="1:8" s="180" customFormat="1" ht="18.75" customHeight="1">
      <c r="A15" s="487" t="s">
        <v>939</v>
      </c>
      <c r="B15" s="488">
        <v>2264</v>
      </c>
      <c r="C15" s="497"/>
      <c r="D15" s="488">
        <v>1550</v>
      </c>
      <c r="E15" s="34"/>
      <c r="F15" s="54"/>
      <c r="G15" s="35"/>
      <c r="H15" s="502"/>
    </row>
    <row r="16" spans="1:8" ht="18.75" customHeight="1">
      <c r="A16" s="487" t="s">
        <v>940</v>
      </c>
      <c r="B16" s="488">
        <v>2123</v>
      </c>
      <c r="C16" s="497"/>
      <c r="D16" s="488">
        <v>2795</v>
      </c>
      <c r="E16" s="34"/>
      <c r="F16" s="54"/>
      <c r="G16" s="35"/>
      <c r="H16" s="502"/>
    </row>
    <row r="17" spans="1:8" s="177" customFormat="1" ht="18.75" customHeight="1">
      <c r="A17" s="487" t="s">
        <v>941</v>
      </c>
      <c r="B17" s="488">
        <v>16</v>
      </c>
      <c r="C17" s="497"/>
      <c r="D17" s="488"/>
      <c r="E17" s="34"/>
      <c r="F17" s="54"/>
      <c r="G17" s="35"/>
      <c r="H17" s="502"/>
    </row>
    <row r="18" spans="1:8" ht="18.75" customHeight="1">
      <c r="A18" s="485" t="s">
        <v>942</v>
      </c>
      <c r="B18" s="486">
        <v>25</v>
      </c>
      <c r="C18" s="494"/>
      <c r="D18" s="486">
        <f>SUM(D19:D19)</f>
        <v>0</v>
      </c>
      <c r="E18" s="412"/>
      <c r="F18" s="495"/>
      <c r="G18" s="413"/>
      <c r="H18" s="496"/>
    </row>
    <row r="19" spans="1:8" ht="18.75" customHeight="1">
      <c r="A19" s="487" t="s">
        <v>943</v>
      </c>
      <c r="B19" s="143">
        <v>25</v>
      </c>
      <c r="C19" s="497"/>
      <c r="D19" s="143"/>
      <c r="E19" s="34"/>
      <c r="F19" s="54"/>
      <c r="G19" s="35"/>
      <c r="H19" s="502"/>
    </row>
    <row r="20" spans="1:8" ht="18.75" customHeight="1">
      <c r="A20" s="485" t="s">
        <v>944</v>
      </c>
      <c r="B20" s="486">
        <v>454848</v>
      </c>
      <c r="C20" s="494">
        <v>453364</v>
      </c>
      <c r="D20" s="486">
        <f>SUM(D21:D27)</f>
        <v>293302</v>
      </c>
      <c r="E20" s="412">
        <f>(D20/B20-1)*100</f>
        <v>-35.5</v>
      </c>
      <c r="F20" s="495">
        <f>SUM(F21:F27)</f>
        <v>290872</v>
      </c>
      <c r="G20" s="413">
        <f>(F20/C20-1)*100</f>
        <v>-35.8</v>
      </c>
      <c r="H20" s="496"/>
    </row>
    <row r="21" spans="1:8" ht="18.75" customHeight="1">
      <c r="A21" s="487" t="s">
        <v>485</v>
      </c>
      <c r="B21" s="488">
        <v>48500</v>
      </c>
      <c r="C21" s="497">
        <v>48500</v>
      </c>
      <c r="D21" s="488">
        <v>36863</v>
      </c>
      <c r="E21" s="34"/>
      <c r="F21" s="54">
        <v>36863</v>
      </c>
      <c r="G21" s="35"/>
      <c r="H21" s="502"/>
    </row>
    <row r="22" spans="1:8" ht="18.75" customHeight="1">
      <c r="A22" s="487" t="s">
        <v>486</v>
      </c>
      <c r="B22" s="488">
        <v>246580</v>
      </c>
      <c r="C22" s="497">
        <v>246580</v>
      </c>
      <c r="D22" s="488">
        <v>232189</v>
      </c>
      <c r="E22" s="34"/>
      <c r="F22" s="54">
        <v>232189</v>
      </c>
      <c r="G22" s="35"/>
      <c r="H22" s="502"/>
    </row>
    <row r="23" spans="1:8" ht="18.75" customHeight="1">
      <c r="A23" s="487" t="s">
        <v>487</v>
      </c>
      <c r="B23" s="488">
        <v>9609</v>
      </c>
      <c r="C23" s="497">
        <v>9609</v>
      </c>
      <c r="D23" s="488">
        <v>69</v>
      </c>
      <c r="E23" s="34"/>
      <c r="F23" s="54">
        <v>69</v>
      </c>
      <c r="G23" s="35"/>
      <c r="H23" s="502"/>
    </row>
    <row r="24" spans="1:8" ht="18.75" customHeight="1">
      <c r="A24" s="487" t="s">
        <v>488</v>
      </c>
      <c r="B24" s="488">
        <v>6518</v>
      </c>
      <c r="C24" s="497">
        <v>5034</v>
      </c>
      <c r="D24" s="488">
        <v>14524</v>
      </c>
      <c r="E24" s="34"/>
      <c r="F24" s="54">
        <v>12675</v>
      </c>
      <c r="G24" s="35"/>
      <c r="H24" s="502"/>
    </row>
    <row r="25" spans="1:8" s="181" customFormat="1" ht="18.75" customHeight="1">
      <c r="A25" s="487" t="s">
        <v>489</v>
      </c>
      <c r="B25" s="488">
        <v>6693</v>
      </c>
      <c r="C25" s="497">
        <v>6693</v>
      </c>
      <c r="D25" s="488">
        <v>8202</v>
      </c>
      <c r="E25" s="34"/>
      <c r="F25" s="54">
        <v>8202</v>
      </c>
      <c r="G25" s="35"/>
      <c r="H25" s="502"/>
    </row>
    <row r="26" spans="1:8" s="184" customFormat="1" ht="18.75" customHeight="1">
      <c r="A26" s="487" t="s">
        <v>490</v>
      </c>
      <c r="B26" s="488">
        <v>135</v>
      </c>
      <c r="C26" s="497">
        <v>135</v>
      </c>
      <c r="D26" s="488">
        <v>161</v>
      </c>
      <c r="E26" s="34"/>
      <c r="F26" s="54">
        <v>161</v>
      </c>
      <c r="G26" s="35"/>
      <c r="H26" s="502"/>
    </row>
    <row r="27" spans="1:8" s="181" customFormat="1" ht="18.75" customHeight="1">
      <c r="A27" s="487" t="s">
        <v>491</v>
      </c>
      <c r="B27" s="488">
        <v>136813</v>
      </c>
      <c r="C27" s="497">
        <v>136813</v>
      </c>
      <c r="D27" s="488">
        <v>1294</v>
      </c>
      <c r="E27" s="34"/>
      <c r="F27" s="54">
        <v>713</v>
      </c>
      <c r="G27" s="35"/>
      <c r="H27" s="502"/>
    </row>
    <row r="28" spans="1:8" s="185" customFormat="1" ht="18.75" customHeight="1">
      <c r="A28" s="503" t="s">
        <v>945</v>
      </c>
      <c r="B28" s="504">
        <v>15963</v>
      </c>
      <c r="C28" s="505">
        <v>15963</v>
      </c>
      <c r="D28" s="504">
        <f>SUM(D29:D30)</f>
        <v>21263</v>
      </c>
      <c r="E28" s="506">
        <f>(D28/B28-1)*100</f>
        <v>33.2</v>
      </c>
      <c r="F28" s="507">
        <f>SUM(F29:F30)</f>
        <v>21263</v>
      </c>
      <c r="G28" s="508">
        <f>(F28/C28-1)*100</f>
        <v>33.2</v>
      </c>
      <c r="H28" s="509"/>
    </row>
    <row r="29" spans="1:8" s="185" customFormat="1" ht="18.75" customHeight="1">
      <c r="A29" s="510" t="s">
        <v>946</v>
      </c>
      <c r="B29" s="511">
        <v>15963</v>
      </c>
      <c r="C29" s="512">
        <v>15963</v>
      </c>
      <c r="D29" s="511">
        <v>16197</v>
      </c>
      <c r="E29" s="513"/>
      <c r="F29" s="514">
        <v>16197</v>
      </c>
      <c r="G29" s="515"/>
      <c r="H29" s="516"/>
    </row>
    <row r="30" spans="1:8" s="181" customFormat="1" ht="18.75" customHeight="1">
      <c r="A30" s="510" t="s">
        <v>947</v>
      </c>
      <c r="B30" s="511"/>
      <c r="C30" s="512"/>
      <c r="D30" s="511">
        <v>5066</v>
      </c>
      <c r="E30" s="513"/>
      <c r="F30" s="514">
        <v>5066</v>
      </c>
      <c r="G30" s="515"/>
      <c r="H30" s="516"/>
    </row>
    <row r="31" spans="1:8" s="187" customFormat="1" ht="18.75" customHeight="1">
      <c r="A31" s="503" t="s">
        <v>948</v>
      </c>
      <c r="B31" s="504">
        <v>163</v>
      </c>
      <c r="C31" s="505">
        <v>163</v>
      </c>
      <c r="D31" s="504">
        <f>SUM(D32:D34)</f>
        <v>118</v>
      </c>
      <c r="E31" s="506">
        <f>(D31/B31-1)*100</f>
        <v>-27.6</v>
      </c>
      <c r="F31" s="507">
        <f>SUM(F32:F34)</f>
        <v>118</v>
      </c>
      <c r="G31" s="508">
        <f>(F31/C31-1)*100</f>
        <v>-27.6</v>
      </c>
      <c r="H31" s="509"/>
    </row>
    <row r="32" spans="1:8" s="187" customFormat="1" ht="18.75" customHeight="1">
      <c r="A32" s="510" t="s">
        <v>949</v>
      </c>
      <c r="B32" s="511">
        <v>7</v>
      </c>
      <c r="C32" s="512">
        <v>7</v>
      </c>
      <c r="D32" s="511">
        <v>2</v>
      </c>
      <c r="E32" s="513"/>
      <c r="F32" s="514">
        <v>2</v>
      </c>
      <c r="G32" s="517"/>
      <c r="H32" s="518"/>
    </row>
    <row r="33" spans="1:8" s="177" customFormat="1" ht="18.75" customHeight="1">
      <c r="A33" s="510" t="s">
        <v>950</v>
      </c>
      <c r="B33" s="511">
        <v>156</v>
      </c>
      <c r="C33" s="512">
        <v>156</v>
      </c>
      <c r="D33" s="511">
        <v>112</v>
      </c>
      <c r="E33" s="513"/>
      <c r="F33" s="514">
        <v>112</v>
      </c>
      <c r="G33" s="517"/>
      <c r="H33" s="518"/>
    </row>
    <row r="34" spans="1:8" ht="18.75" customHeight="1">
      <c r="A34" s="510" t="s">
        <v>951</v>
      </c>
      <c r="B34" s="511"/>
      <c r="C34" s="512"/>
      <c r="D34" s="511">
        <v>4</v>
      </c>
      <c r="E34" s="513"/>
      <c r="F34" s="514">
        <v>4</v>
      </c>
      <c r="G34" s="517"/>
      <c r="H34" s="518"/>
    </row>
    <row r="35" spans="1:8" ht="18.75" customHeight="1">
      <c r="A35" s="485" t="s">
        <v>952</v>
      </c>
      <c r="B35" s="486">
        <v>837</v>
      </c>
      <c r="C35" s="494">
        <v>837</v>
      </c>
      <c r="D35" s="486">
        <f>SUM(D36:D37)</f>
        <v>5679</v>
      </c>
      <c r="E35" s="412">
        <f>(D35/B35-1)*100</f>
        <v>578.5</v>
      </c>
      <c r="F35" s="495">
        <f>SUM(F36:F37)</f>
        <v>5679</v>
      </c>
      <c r="G35" s="413">
        <f>(F35/C35-1)*100</f>
        <v>578.5</v>
      </c>
      <c r="H35" s="496"/>
    </row>
    <row r="36" spans="1:8" s="177" customFormat="1" ht="18.75" customHeight="1">
      <c r="A36" s="487" t="s">
        <v>485</v>
      </c>
      <c r="B36" s="143">
        <v>48</v>
      </c>
      <c r="C36" s="497">
        <v>48</v>
      </c>
      <c r="D36" s="143">
        <v>5400</v>
      </c>
      <c r="E36" s="34"/>
      <c r="F36" s="54">
        <v>5400</v>
      </c>
      <c r="G36" s="35"/>
      <c r="H36" s="502"/>
    </row>
    <row r="37" spans="1:8" s="177" customFormat="1" ht="18.75" customHeight="1">
      <c r="A37" s="487" t="s">
        <v>486</v>
      </c>
      <c r="B37" s="143">
        <v>789</v>
      </c>
      <c r="C37" s="497">
        <v>789</v>
      </c>
      <c r="D37" s="143">
        <v>279</v>
      </c>
      <c r="E37" s="34"/>
      <c r="F37" s="54">
        <v>279</v>
      </c>
      <c r="G37" s="35"/>
      <c r="H37" s="502"/>
    </row>
    <row r="38" spans="1:8" ht="18.75" customHeight="1">
      <c r="A38" s="485" t="s">
        <v>953</v>
      </c>
      <c r="B38" s="486">
        <v>212</v>
      </c>
      <c r="C38" s="494">
        <v>212</v>
      </c>
      <c r="D38" s="486">
        <v>697</v>
      </c>
      <c r="E38" s="412">
        <f>(D38/B38-1)*100</f>
        <v>228.8</v>
      </c>
      <c r="F38" s="495">
        <v>697</v>
      </c>
      <c r="G38" s="413">
        <f>(F38/C38-1)*100</f>
        <v>228.8</v>
      </c>
      <c r="H38" s="496"/>
    </row>
    <row r="39" spans="1:8" ht="18.75" customHeight="1">
      <c r="A39" s="485" t="s">
        <v>954</v>
      </c>
      <c r="B39" s="486">
        <v>10442</v>
      </c>
      <c r="C39" s="494">
        <v>10442</v>
      </c>
      <c r="D39" s="486">
        <f>SUM(D40:D42)</f>
        <v>16633</v>
      </c>
      <c r="E39" s="412">
        <f>(D39/B39-1)*100</f>
        <v>59.3</v>
      </c>
      <c r="F39" s="495">
        <f>SUM(F40:F42)</f>
        <v>16633</v>
      </c>
      <c r="G39" s="413">
        <f>(F39/C39-1)*100</f>
        <v>59.3</v>
      </c>
      <c r="H39" s="496"/>
    </row>
    <row r="40" spans="1:8" ht="18.75" customHeight="1">
      <c r="A40" s="487" t="s">
        <v>492</v>
      </c>
      <c r="B40" s="143">
        <v>3523</v>
      </c>
      <c r="C40" s="497">
        <v>3523</v>
      </c>
      <c r="D40" s="143">
        <v>3558</v>
      </c>
      <c r="E40" s="34"/>
      <c r="F40" s="54">
        <v>3558</v>
      </c>
      <c r="G40" s="35"/>
      <c r="H40" s="502"/>
    </row>
    <row r="41" spans="1:8" s="177" customFormat="1" ht="18.75" customHeight="1">
      <c r="A41" s="487" t="s">
        <v>493</v>
      </c>
      <c r="B41" s="143">
        <v>6281</v>
      </c>
      <c r="C41" s="497">
        <v>6281</v>
      </c>
      <c r="D41" s="143">
        <v>7707</v>
      </c>
      <c r="E41" s="34"/>
      <c r="F41" s="54">
        <v>7707</v>
      </c>
      <c r="G41" s="35"/>
      <c r="H41" s="502"/>
    </row>
    <row r="42" spans="1:8" ht="18.75" customHeight="1">
      <c r="A42" s="487" t="s">
        <v>494</v>
      </c>
      <c r="B42" s="143">
        <v>638</v>
      </c>
      <c r="C42" s="497">
        <v>638</v>
      </c>
      <c r="D42" s="143">
        <v>5368</v>
      </c>
      <c r="E42" s="34"/>
      <c r="F42" s="54">
        <v>5368</v>
      </c>
      <c r="G42" s="35"/>
      <c r="H42" s="502"/>
    </row>
    <row r="43" spans="1:8" ht="18.75" customHeight="1">
      <c r="A43" s="485" t="s">
        <v>955</v>
      </c>
      <c r="B43" s="486">
        <v>1353</v>
      </c>
      <c r="C43" s="494">
        <v>1353</v>
      </c>
      <c r="D43" s="486">
        <f>SUM(D44:D44)</f>
        <v>1657</v>
      </c>
      <c r="E43" s="412">
        <f>(D43/B43-1)*100</f>
        <v>22.5</v>
      </c>
      <c r="F43" s="495">
        <f>SUM(F44:F44)</f>
        <v>1657</v>
      </c>
      <c r="G43" s="413">
        <f>(F43/C43-1)*100</f>
        <v>22.5</v>
      </c>
      <c r="H43" s="496"/>
    </row>
    <row r="44" spans="1:8" ht="18.75" customHeight="1">
      <c r="A44" s="487" t="s">
        <v>495</v>
      </c>
      <c r="B44" s="143">
        <v>1353</v>
      </c>
      <c r="C44" s="497">
        <v>1353</v>
      </c>
      <c r="D44" s="143">
        <v>1657</v>
      </c>
      <c r="E44" s="412"/>
      <c r="F44" s="54">
        <v>1657</v>
      </c>
      <c r="G44" s="35"/>
      <c r="H44" s="502"/>
    </row>
    <row r="45" spans="1:8" s="177" customFormat="1" ht="18.75" customHeight="1">
      <c r="A45" s="485" t="s">
        <v>956</v>
      </c>
      <c r="B45" s="486">
        <v>733</v>
      </c>
      <c r="C45" s="494"/>
      <c r="D45" s="486">
        <f>SUM(D46)</f>
        <v>324</v>
      </c>
      <c r="E45" s="412">
        <f>(D45/B45-1)*100</f>
        <v>-55.8</v>
      </c>
      <c r="F45" s="495"/>
      <c r="G45" s="413"/>
      <c r="H45" s="496"/>
    </row>
    <row r="46" spans="1:8" ht="18.75" customHeight="1">
      <c r="A46" s="519" t="s">
        <v>957</v>
      </c>
      <c r="B46" s="143">
        <v>733</v>
      </c>
      <c r="C46" s="497"/>
      <c r="D46" s="143">
        <v>324</v>
      </c>
      <c r="E46" s="34"/>
      <c r="F46" s="54"/>
      <c r="G46" s="35"/>
      <c r="H46" s="502"/>
    </row>
    <row r="47" spans="1:8" s="177" customFormat="1" ht="18.75" customHeight="1">
      <c r="A47" s="485" t="s">
        <v>958</v>
      </c>
      <c r="B47" s="486">
        <v>927</v>
      </c>
      <c r="C47" s="494"/>
      <c r="D47" s="486">
        <f>SUM(D48:D49)</f>
        <v>490</v>
      </c>
      <c r="E47" s="412">
        <f>(D47/B47-1)*100</f>
        <v>-47.1</v>
      </c>
      <c r="F47" s="495"/>
      <c r="G47" s="413"/>
      <c r="H47" s="496"/>
    </row>
    <row r="48" spans="1:8" ht="18.75" customHeight="1">
      <c r="A48" s="487" t="s">
        <v>959</v>
      </c>
      <c r="B48" s="143"/>
      <c r="C48" s="497"/>
      <c r="D48" s="143">
        <v>90</v>
      </c>
      <c r="E48" s="412"/>
      <c r="F48" s="54"/>
      <c r="G48" s="35"/>
      <c r="H48" s="502"/>
    </row>
    <row r="49" spans="1:8" ht="18.75" customHeight="1">
      <c r="A49" s="487" t="s">
        <v>496</v>
      </c>
      <c r="B49" s="143">
        <v>927</v>
      </c>
      <c r="C49" s="497"/>
      <c r="D49" s="143">
        <v>400</v>
      </c>
      <c r="E49" s="412"/>
      <c r="F49" s="54"/>
      <c r="G49" s="35"/>
      <c r="H49" s="502"/>
    </row>
    <row r="50" spans="1:8" s="177" customFormat="1" ht="18.75" customHeight="1">
      <c r="A50" s="485" t="s">
        <v>960</v>
      </c>
      <c r="B50" s="486">
        <v>3429</v>
      </c>
      <c r="C50" s="494">
        <v>1982</v>
      </c>
      <c r="D50" s="486">
        <f>SUM(D51:D57)</f>
        <v>5006</v>
      </c>
      <c r="E50" s="412">
        <f>(D50/B50-1)*100</f>
        <v>46</v>
      </c>
      <c r="F50" s="495">
        <f>SUM(F51:F57)</f>
        <v>3013</v>
      </c>
      <c r="G50" s="413">
        <f>(F50/C50-1)*100</f>
        <v>52</v>
      </c>
      <c r="H50" s="496"/>
    </row>
    <row r="51" spans="1:8" ht="18.75" customHeight="1">
      <c r="A51" s="487" t="s">
        <v>497</v>
      </c>
      <c r="B51" s="143">
        <v>1994</v>
      </c>
      <c r="C51" s="497">
        <v>981</v>
      </c>
      <c r="D51" s="143">
        <v>2944</v>
      </c>
      <c r="E51" s="34"/>
      <c r="F51" s="54">
        <v>1690</v>
      </c>
      <c r="G51" s="35"/>
      <c r="H51" s="502"/>
    </row>
    <row r="52" spans="1:8" s="177" customFormat="1" ht="18.75" customHeight="1">
      <c r="A52" s="487" t="s">
        <v>498</v>
      </c>
      <c r="B52" s="143">
        <v>709</v>
      </c>
      <c r="C52" s="497">
        <v>363</v>
      </c>
      <c r="D52" s="143">
        <v>1122</v>
      </c>
      <c r="E52" s="34"/>
      <c r="F52" s="54">
        <v>541</v>
      </c>
      <c r="G52" s="35"/>
      <c r="H52" s="502"/>
    </row>
    <row r="53" spans="1:8" ht="18.75" customHeight="1">
      <c r="A53" s="487" t="s">
        <v>499</v>
      </c>
      <c r="B53" s="143">
        <v>169</v>
      </c>
      <c r="C53" s="497">
        <v>128</v>
      </c>
      <c r="D53" s="143">
        <v>146</v>
      </c>
      <c r="E53" s="34"/>
      <c r="F53" s="54">
        <v>125</v>
      </c>
      <c r="G53" s="35"/>
      <c r="H53" s="502"/>
    </row>
    <row r="54" spans="1:8" ht="18.75" customHeight="1">
      <c r="A54" s="487" t="s">
        <v>500</v>
      </c>
      <c r="B54" s="143">
        <v>225</v>
      </c>
      <c r="C54" s="497">
        <v>178</v>
      </c>
      <c r="D54" s="143">
        <v>744</v>
      </c>
      <c r="E54" s="34"/>
      <c r="F54" s="54">
        <v>607</v>
      </c>
      <c r="G54" s="35"/>
      <c r="H54" s="502"/>
    </row>
    <row r="55" spans="1:8" ht="18.75" customHeight="1">
      <c r="A55" s="487" t="s">
        <v>501</v>
      </c>
      <c r="B55" s="143">
        <v>240</v>
      </c>
      <c r="C55" s="497">
        <v>240</v>
      </c>
      <c r="D55" s="143">
        <v>3</v>
      </c>
      <c r="E55" s="34"/>
      <c r="F55" s="54">
        <v>3</v>
      </c>
      <c r="G55" s="35"/>
      <c r="H55" s="502"/>
    </row>
    <row r="56" spans="1:8" ht="18.75" customHeight="1">
      <c r="A56" s="487" t="s">
        <v>961</v>
      </c>
      <c r="B56" s="520">
        <v>80</v>
      </c>
      <c r="C56" s="521">
        <v>80</v>
      </c>
      <c r="D56" s="143">
        <v>47</v>
      </c>
      <c r="E56" s="34"/>
      <c r="F56" s="54">
        <v>47</v>
      </c>
      <c r="G56" s="35"/>
      <c r="H56" s="522"/>
    </row>
    <row r="57" spans="1:8" ht="18.75" customHeight="1">
      <c r="A57" s="523" t="s">
        <v>502</v>
      </c>
      <c r="B57" s="520">
        <v>12</v>
      </c>
      <c r="C57" s="521">
        <v>12</v>
      </c>
      <c r="D57" s="143"/>
      <c r="E57" s="34"/>
      <c r="F57" s="54"/>
      <c r="G57" s="35"/>
      <c r="H57" s="522"/>
    </row>
    <row r="58" spans="1:8" ht="18.75" customHeight="1">
      <c r="A58" s="524" t="s">
        <v>962</v>
      </c>
      <c r="B58" s="525"/>
      <c r="C58" s="526"/>
      <c r="D58" s="486">
        <v>101700</v>
      </c>
      <c r="E58" s="527"/>
      <c r="F58" s="495">
        <v>101700</v>
      </c>
      <c r="G58" s="528"/>
      <c r="H58" s="529"/>
    </row>
    <row r="59" spans="1:8" ht="18.75" customHeight="1">
      <c r="A59" s="519" t="s">
        <v>963</v>
      </c>
      <c r="B59" s="486"/>
      <c r="C59" s="494"/>
      <c r="D59" s="530">
        <v>101700</v>
      </c>
      <c r="E59" s="527"/>
      <c r="F59" s="531">
        <v>101700</v>
      </c>
      <c r="G59" s="528"/>
      <c r="H59" s="540"/>
    </row>
    <row r="60" spans="1:8" s="177" customFormat="1" ht="18.75" customHeight="1">
      <c r="A60" s="524" t="s">
        <v>964</v>
      </c>
      <c r="B60" s="486"/>
      <c r="C60" s="494"/>
      <c r="D60" s="486">
        <v>4000</v>
      </c>
      <c r="E60" s="527"/>
      <c r="F60" s="495">
        <v>4000</v>
      </c>
      <c r="G60" s="528"/>
      <c r="H60" s="540"/>
    </row>
    <row r="61" spans="1:8" s="188" customFormat="1" ht="24" customHeight="1">
      <c r="A61" s="519" t="s">
        <v>965</v>
      </c>
      <c r="B61" s="486"/>
      <c r="C61" s="494"/>
      <c r="D61" s="530">
        <v>4000</v>
      </c>
      <c r="E61" s="527"/>
      <c r="F61" s="531">
        <v>4000</v>
      </c>
      <c r="G61" s="528"/>
      <c r="H61" s="540"/>
    </row>
    <row r="62" spans="1:8" s="189" customFormat="1" ht="18.75" customHeight="1" thickBot="1">
      <c r="A62" s="532" t="s">
        <v>967</v>
      </c>
      <c r="B62" s="548">
        <f>SUM(B7,B14,B18,B20,B28,B31,B35,B38,B39,B43,B45,B47,B12,B50,B58)</f>
        <v>493405</v>
      </c>
      <c r="C62" s="451">
        <f>SUM(C7,C14,C18,C20,C28,C31,C35,C38,C39,C43,C45,C47,C12,C50,C58)</f>
        <v>484316</v>
      </c>
      <c r="D62" s="533">
        <f>SUM(D7,D14,D18,D20,D28,D31,D35,D38,D39,D43,D45,D47,D12,D50,D58,D60)</f>
        <v>455391</v>
      </c>
      <c r="E62" s="534">
        <f>(D62/B62-1)*100</f>
        <v>-7.7</v>
      </c>
      <c r="F62" s="535">
        <f>SUM(F14,F18,F20,F28,F31,F35,F38,F39,F43,F45,F47,F12,F50,F58,F7,F60)</f>
        <v>445632</v>
      </c>
      <c r="G62" s="536">
        <f>(F62/C62-1)*100</f>
        <v>-8</v>
      </c>
      <c r="H62" s="537"/>
    </row>
    <row r="63" spans="1:8" s="191" customFormat="1" ht="18.75" customHeight="1">
      <c r="A63" s="543" t="s">
        <v>966</v>
      </c>
      <c r="B63" s="541">
        <v>670</v>
      </c>
      <c r="C63" s="545"/>
      <c r="D63" s="541">
        <v>21000</v>
      </c>
      <c r="E63" s="154"/>
      <c r="F63" s="531"/>
      <c r="G63" s="561"/>
      <c r="H63" s="538"/>
    </row>
    <row r="64" spans="1:8" s="191" customFormat="1" ht="18.75" customHeight="1">
      <c r="A64" s="544" t="s">
        <v>621</v>
      </c>
      <c r="B64" s="542">
        <v>50000</v>
      </c>
      <c r="C64" s="546"/>
      <c r="D64" s="547">
        <v>120000</v>
      </c>
      <c r="E64" s="170">
        <f>(D64/B64-1)*100</f>
        <v>140</v>
      </c>
      <c r="F64" s="190"/>
      <c r="G64" s="562"/>
      <c r="H64" s="559"/>
    </row>
    <row r="65" spans="1:8" s="191" customFormat="1" ht="18.75" customHeight="1">
      <c r="A65" s="544" t="s">
        <v>622</v>
      </c>
      <c r="B65" s="542"/>
      <c r="C65" s="546"/>
      <c r="D65" s="542"/>
      <c r="E65" s="170"/>
      <c r="F65" s="190"/>
      <c r="G65" s="562"/>
      <c r="H65" s="559"/>
    </row>
    <row r="66" spans="1:8" s="191" customFormat="1" ht="18.75" customHeight="1">
      <c r="A66" s="544" t="s">
        <v>623</v>
      </c>
      <c r="B66" s="542">
        <v>58486</v>
      </c>
      <c r="C66" s="546"/>
      <c r="D66" s="542">
        <v>46999</v>
      </c>
      <c r="E66" s="170">
        <f>(D66/B66-1)*100</f>
        <v>-19.6</v>
      </c>
      <c r="F66" s="190"/>
      <c r="G66" s="562"/>
      <c r="H66" s="559"/>
    </row>
    <row r="67" spans="1:12" s="79" customFormat="1" ht="30" customHeight="1" thickBot="1">
      <c r="A67" s="193" t="s">
        <v>5</v>
      </c>
      <c r="B67" s="194">
        <f>SUM(B62:B66)</f>
        <v>602561</v>
      </c>
      <c r="C67" s="549">
        <f>SUM(C62:C66)</f>
        <v>484316</v>
      </c>
      <c r="D67" s="194">
        <f>SUM(D62:D66)</f>
        <v>643390</v>
      </c>
      <c r="E67" s="169">
        <f>(D67/B67-1)*100</f>
        <v>6.8</v>
      </c>
      <c r="F67" s="192"/>
      <c r="G67" s="563"/>
      <c r="H67" s="560"/>
      <c r="I67" s="78"/>
      <c r="J67" s="78"/>
      <c r="K67" s="78"/>
      <c r="L67" s="196"/>
    </row>
    <row r="68" spans="1:8" ht="39" customHeight="1">
      <c r="A68" s="661" t="s">
        <v>971</v>
      </c>
      <c r="B68" s="661"/>
      <c r="C68" s="661"/>
      <c r="D68" s="661"/>
      <c r="E68" s="661"/>
      <c r="F68" s="661"/>
      <c r="G68" s="661"/>
      <c r="H68" s="661"/>
    </row>
  </sheetData>
  <sheetProtection/>
  <mergeCells count="11">
    <mergeCell ref="A68:H68"/>
    <mergeCell ref="D5:E5"/>
    <mergeCell ref="F5:G5"/>
    <mergeCell ref="A2:H2"/>
    <mergeCell ref="G3:H3"/>
    <mergeCell ref="A4:A6"/>
    <mergeCell ref="B4:C4"/>
    <mergeCell ref="D4:G4"/>
    <mergeCell ref="H4:H6"/>
    <mergeCell ref="B5:B6"/>
    <mergeCell ref="C5:C6"/>
  </mergeCells>
  <printOptions/>
  <pageMargins left="0.71" right="0.71" top="0.75" bottom="0.75" header="0.31" footer="0.31"/>
  <pageSetup orientation="portrait" paperSize="9"/>
</worksheet>
</file>

<file path=xl/worksheets/sheet15.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C8" sqref="C8"/>
    </sheetView>
  </sheetViews>
  <sheetFormatPr defaultColWidth="9.00390625" defaultRowHeight="15.75"/>
  <cols>
    <col min="1" max="1" width="23.50390625" style="0" customWidth="1"/>
    <col min="2" max="2" width="9.50390625" style="0" customWidth="1"/>
    <col min="3" max="11" width="10.875" style="0" customWidth="1"/>
  </cols>
  <sheetData>
    <row r="1" spans="1:12" ht="14.25">
      <c r="A1" s="210" t="s">
        <v>526</v>
      </c>
      <c r="B1" s="6"/>
      <c r="C1" s="6"/>
      <c r="D1" s="6"/>
      <c r="E1" s="6"/>
      <c r="F1" s="6"/>
      <c r="G1" s="6"/>
      <c r="H1" s="6"/>
      <c r="I1" s="6"/>
      <c r="J1" s="6"/>
      <c r="K1" s="6"/>
      <c r="L1" s="6"/>
    </row>
    <row r="2" spans="1:12" ht="24">
      <c r="A2" s="623" t="s">
        <v>972</v>
      </c>
      <c r="B2" s="623"/>
      <c r="C2" s="623"/>
      <c r="D2" s="623"/>
      <c r="E2" s="623"/>
      <c r="F2" s="623"/>
      <c r="G2" s="623"/>
      <c r="H2" s="623"/>
      <c r="I2" s="623"/>
      <c r="J2" s="623"/>
      <c r="K2" s="623"/>
      <c r="L2" s="6"/>
    </row>
    <row r="3" spans="1:12" ht="14.25">
      <c r="A3" s="7"/>
      <c r="B3" s="7"/>
      <c r="C3" s="7"/>
      <c r="D3" s="7"/>
      <c r="E3" s="7"/>
      <c r="F3" s="7"/>
      <c r="G3" s="7"/>
      <c r="H3" s="7"/>
      <c r="I3" s="7"/>
      <c r="J3" s="7"/>
      <c r="K3" s="20" t="s">
        <v>1</v>
      </c>
      <c r="L3" s="6"/>
    </row>
    <row r="4" spans="1:12" ht="34.5" customHeight="1">
      <c r="A4" s="8" t="s">
        <v>6</v>
      </c>
      <c r="B4" s="10" t="s">
        <v>42</v>
      </c>
      <c r="C4" s="10" t="s">
        <v>43</v>
      </c>
      <c r="D4" s="10" t="s">
        <v>43</v>
      </c>
      <c r="E4" s="10" t="s">
        <v>43</v>
      </c>
      <c r="F4" s="10" t="s">
        <v>43</v>
      </c>
      <c r="G4" s="10" t="s">
        <v>71</v>
      </c>
      <c r="H4" s="10" t="s">
        <v>71</v>
      </c>
      <c r="I4" s="10" t="s">
        <v>71</v>
      </c>
      <c r="J4" s="10" t="s">
        <v>71</v>
      </c>
      <c r="K4" s="10" t="s">
        <v>71</v>
      </c>
      <c r="L4" s="6"/>
    </row>
    <row r="5" spans="1:12" ht="22.5" customHeight="1">
      <c r="A5" s="19" t="s">
        <v>45</v>
      </c>
      <c r="B5" s="21"/>
      <c r="C5" s="21"/>
      <c r="D5" s="21"/>
      <c r="E5" s="21"/>
      <c r="F5" s="21"/>
      <c r="G5" s="21"/>
      <c r="H5" s="21"/>
      <c r="I5" s="21"/>
      <c r="J5" s="22"/>
      <c r="K5" s="22"/>
      <c r="L5" s="6"/>
    </row>
    <row r="6" spans="1:12" ht="22.5" customHeight="1">
      <c r="A6" s="19" t="s">
        <v>46</v>
      </c>
      <c r="B6" s="21"/>
      <c r="C6" s="21"/>
      <c r="D6" s="21"/>
      <c r="E6" s="21"/>
      <c r="F6" s="21"/>
      <c r="G6" s="21"/>
      <c r="H6" s="21"/>
      <c r="I6" s="21"/>
      <c r="J6" s="22"/>
      <c r="K6" s="22"/>
      <c r="L6" s="6"/>
    </row>
    <row r="7" spans="1:12" ht="22.5" customHeight="1">
      <c r="A7" s="19" t="s">
        <v>47</v>
      </c>
      <c r="B7" s="21"/>
      <c r="C7" s="21"/>
      <c r="D7" s="21"/>
      <c r="E7" s="21"/>
      <c r="F7" s="21"/>
      <c r="G7" s="21"/>
      <c r="H7" s="21"/>
      <c r="I7" s="21"/>
      <c r="J7" s="22"/>
      <c r="K7" s="22"/>
      <c r="L7" s="6"/>
    </row>
    <row r="8" spans="1:12" ht="22.5" customHeight="1">
      <c r="A8" s="19" t="s">
        <v>48</v>
      </c>
      <c r="B8" s="21"/>
      <c r="C8" s="21"/>
      <c r="D8" s="21"/>
      <c r="E8" s="21"/>
      <c r="F8" s="21"/>
      <c r="G8" s="21"/>
      <c r="H8" s="21"/>
      <c r="I8" s="21"/>
      <c r="J8" s="22"/>
      <c r="K8" s="22"/>
      <c r="L8" s="6"/>
    </row>
    <row r="9" spans="1:12" ht="22.5" customHeight="1">
      <c r="A9" s="19" t="s">
        <v>49</v>
      </c>
      <c r="B9" s="21"/>
      <c r="C9" s="21"/>
      <c r="D9" s="21"/>
      <c r="E9" s="21"/>
      <c r="F9" s="21"/>
      <c r="G9" s="23"/>
      <c r="H9" s="21"/>
      <c r="I9" s="21"/>
      <c r="J9" s="22"/>
      <c r="K9" s="22"/>
      <c r="L9" s="6"/>
    </row>
    <row r="10" spans="1:12" ht="22.5" customHeight="1">
      <c r="A10" s="19" t="s">
        <v>50</v>
      </c>
      <c r="B10" s="21"/>
      <c r="C10" s="21"/>
      <c r="D10" s="21"/>
      <c r="E10" s="21"/>
      <c r="F10" s="21"/>
      <c r="G10" s="21"/>
      <c r="H10" s="21"/>
      <c r="I10" s="21"/>
      <c r="J10" s="22"/>
      <c r="K10" s="22"/>
      <c r="L10" s="6"/>
    </row>
    <row r="11" spans="1:12" ht="22.5" customHeight="1">
      <c r="A11" s="19" t="s">
        <v>51</v>
      </c>
      <c r="B11" s="21"/>
      <c r="C11" s="21"/>
      <c r="D11" s="21"/>
      <c r="E11" s="21"/>
      <c r="F11" s="21"/>
      <c r="G11" s="21"/>
      <c r="H11" s="21"/>
      <c r="I11" s="21"/>
      <c r="J11" s="22"/>
      <c r="K11" s="22"/>
      <c r="L11" s="6"/>
    </row>
    <row r="12" spans="1:12" ht="22.5" customHeight="1">
      <c r="A12" s="19" t="s">
        <v>52</v>
      </c>
      <c r="B12" s="21"/>
      <c r="C12" s="21"/>
      <c r="D12" s="21"/>
      <c r="E12" s="21"/>
      <c r="F12" s="21"/>
      <c r="G12" s="21"/>
      <c r="H12" s="21"/>
      <c r="I12" s="21"/>
      <c r="J12" s="22"/>
      <c r="K12" s="22"/>
      <c r="L12" s="6"/>
    </row>
    <row r="13" spans="1:12" ht="22.5" customHeight="1">
      <c r="A13" s="19" t="s">
        <v>53</v>
      </c>
      <c r="B13" s="21"/>
      <c r="C13" s="21"/>
      <c r="D13" s="21"/>
      <c r="E13" s="21"/>
      <c r="F13" s="21"/>
      <c r="G13" s="21"/>
      <c r="H13" s="21"/>
      <c r="I13" s="21"/>
      <c r="J13" s="22"/>
      <c r="K13" s="22"/>
      <c r="L13" s="6"/>
    </row>
    <row r="14" spans="1:12" ht="22.5" customHeight="1">
      <c r="A14" s="19" t="s">
        <v>54</v>
      </c>
      <c r="B14" s="21"/>
      <c r="C14" s="21"/>
      <c r="D14" s="21"/>
      <c r="E14" s="21"/>
      <c r="F14" s="21"/>
      <c r="G14" s="21"/>
      <c r="H14" s="21"/>
      <c r="I14" s="21"/>
      <c r="J14" s="22"/>
      <c r="K14" s="22"/>
      <c r="L14" s="6"/>
    </row>
    <row r="15" spans="1:12" ht="22.5" customHeight="1">
      <c r="A15" s="19" t="s">
        <v>55</v>
      </c>
      <c r="B15" s="21"/>
      <c r="C15" s="21"/>
      <c r="D15" s="21"/>
      <c r="E15" s="21"/>
      <c r="F15" s="21"/>
      <c r="G15" s="21"/>
      <c r="H15" s="21"/>
      <c r="I15" s="21"/>
      <c r="J15" s="22"/>
      <c r="K15" s="22"/>
      <c r="L15" s="6"/>
    </row>
    <row r="16" spans="1:12" ht="22.5" customHeight="1">
      <c r="A16" s="24" t="s">
        <v>4</v>
      </c>
      <c r="B16" s="25"/>
      <c r="C16" s="25"/>
      <c r="D16" s="25"/>
      <c r="E16" s="25"/>
      <c r="F16" s="25"/>
      <c r="G16" s="25"/>
      <c r="H16" s="25"/>
      <c r="I16" s="25"/>
      <c r="J16" s="22"/>
      <c r="K16" s="22"/>
      <c r="L16" s="6"/>
    </row>
    <row r="17" spans="1:12" ht="35.25" customHeight="1">
      <c r="A17" s="662" t="s">
        <v>503</v>
      </c>
      <c r="B17" s="663"/>
      <c r="C17" s="663"/>
      <c r="D17" s="663"/>
      <c r="E17" s="663"/>
      <c r="F17" s="663"/>
      <c r="G17" s="663"/>
      <c r="H17" s="663"/>
      <c r="I17" s="663"/>
      <c r="J17" s="663"/>
      <c r="K17" s="663"/>
      <c r="L17" s="18"/>
    </row>
  </sheetData>
  <sheetProtection/>
  <mergeCells count="2">
    <mergeCell ref="A2:K2"/>
    <mergeCell ref="A17:K17"/>
  </mergeCells>
  <printOptions/>
  <pageMargins left="0.71" right="0.71" top="0.75" bottom="0.75" header="0.31" footer="0.31"/>
  <pageSetup orientation="portrait" paperSize="9"/>
</worksheet>
</file>

<file path=xl/worksheets/sheet16.xml><?xml version="1.0" encoding="utf-8"?>
<worksheet xmlns="http://schemas.openxmlformats.org/spreadsheetml/2006/main" xmlns:r="http://schemas.openxmlformats.org/officeDocument/2006/relationships">
  <dimension ref="A1:D20"/>
  <sheetViews>
    <sheetView showGridLines="0" zoomScalePageLayoutView="0" workbookViewId="0" topLeftCell="A10">
      <selection activeCell="D8" sqref="D8"/>
    </sheetView>
  </sheetViews>
  <sheetFormatPr defaultColWidth="9.00390625" defaultRowHeight="15.75"/>
  <cols>
    <col min="1" max="1" width="47.75390625" style="66" customWidth="1"/>
    <col min="2" max="2" width="12.00390625" style="66" customWidth="1"/>
    <col min="3" max="3" width="15.25390625" style="66" customWidth="1"/>
    <col min="4" max="4" width="14.125" style="173" customWidth="1"/>
    <col min="5" max="16384" width="9.00390625" style="66" customWidth="1"/>
  </cols>
  <sheetData>
    <row r="1" ht="23.25" customHeight="1">
      <c r="A1" s="221" t="s">
        <v>638</v>
      </c>
    </row>
    <row r="2" spans="1:4" ht="33.75" customHeight="1">
      <c r="A2" s="665" t="s">
        <v>973</v>
      </c>
      <c r="B2" s="666"/>
      <c r="C2" s="666"/>
      <c r="D2" s="666"/>
    </row>
    <row r="3" spans="1:3" ht="9" customHeight="1">
      <c r="A3" s="197"/>
      <c r="B3" s="197"/>
      <c r="C3" s="198"/>
    </row>
    <row r="4" spans="1:4" ht="21.75" customHeight="1" thickBot="1">
      <c r="A4" s="199"/>
      <c r="B4" s="199"/>
      <c r="D4" s="220" t="s">
        <v>639</v>
      </c>
    </row>
    <row r="5" spans="1:4" ht="41.25" customHeight="1">
      <c r="A5" s="211" t="s">
        <v>625</v>
      </c>
      <c r="B5" s="213" t="s">
        <v>626</v>
      </c>
      <c r="C5" s="213" t="s">
        <v>627</v>
      </c>
      <c r="D5" s="214" t="s">
        <v>640</v>
      </c>
    </row>
    <row r="6" spans="1:4" ht="31.5" customHeight="1">
      <c r="A6" s="202" t="s">
        <v>628</v>
      </c>
      <c r="B6" s="203">
        <f>B7+B8+B9+B10+B11</f>
        <v>500</v>
      </c>
      <c r="C6" s="203">
        <f>C7+C8+C9+C10+C11</f>
        <v>500</v>
      </c>
      <c r="D6" s="216">
        <f>C6/B6*100</f>
        <v>100</v>
      </c>
    </row>
    <row r="7" spans="1:4" ht="31.5" customHeight="1">
      <c r="A7" s="200" t="s">
        <v>629</v>
      </c>
      <c r="B7" s="201"/>
      <c r="C7" s="206"/>
      <c r="D7" s="216"/>
    </row>
    <row r="8" spans="1:4" ht="31.5" customHeight="1">
      <c r="A8" s="200" t="s">
        <v>630</v>
      </c>
      <c r="B8" s="201"/>
      <c r="C8" s="206"/>
      <c r="D8" s="216"/>
    </row>
    <row r="9" spans="1:4" ht="31.5" customHeight="1">
      <c r="A9" s="200" t="s">
        <v>631</v>
      </c>
      <c r="B9" s="201"/>
      <c r="C9" s="206"/>
      <c r="D9" s="216"/>
    </row>
    <row r="10" spans="1:4" ht="31.5" customHeight="1">
      <c r="A10" s="200" t="s">
        <v>632</v>
      </c>
      <c r="B10" s="201"/>
      <c r="C10" s="206"/>
      <c r="D10" s="216"/>
    </row>
    <row r="11" spans="1:4" ht="31.5" customHeight="1">
      <c r="A11" s="204" t="s">
        <v>633</v>
      </c>
      <c r="B11" s="201">
        <v>500</v>
      </c>
      <c r="C11" s="201">
        <v>500</v>
      </c>
      <c r="D11" s="215">
        <f>C11/B11*100</f>
        <v>100</v>
      </c>
    </row>
    <row r="12" spans="1:4" ht="31.5" customHeight="1">
      <c r="A12" s="202" t="s">
        <v>56</v>
      </c>
      <c r="B12" s="201"/>
      <c r="C12" s="201"/>
      <c r="D12" s="216"/>
    </row>
    <row r="13" spans="1:4" ht="31.5" customHeight="1">
      <c r="A13" s="202" t="s">
        <v>57</v>
      </c>
      <c r="B13" s="203"/>
      <c r="C13" s="203"/>
      <c r="D13" s="216"/>
    </row>
    <row r="14" spans="1:4" ht="31.5" customHeight="1">
      <c r="A14" s="202" t="s">
        <v>58</v>
      </c>
      <c r="B14" s="203"/>
      <c r="C14" s="203"/>
      <c r="D14" s="216"/>
    </row>
    <row r="15" spans="1:4" ht="31.5" customHeight="1">
      <c r="A15" s="205" t="s">
        <v>634</v>
      </c>
      <c r="B15" s="203"/>
      <c r="C15" s="203"/>
      <c r="D15" s="216"/>
    </row>
    <row r="16" spans="1:4" ht="31.5" customHeight="1">
      <c r="A16" s="207" t="s">
        <v>635</v>
      </c>
      <c r="B16" s="203">
        <f>B15+B14+B13+B12+B6</f>
        <v>500</v>
      </c>
      <c r="C16" s="203">
        <f>C15+C14+C13+C12+C6</f>
        <v>500</v>
      </c>
      <c r="D16" s="216">
        <f>C16/B16*100</f>
        <v>100</v>
      </c>
    </row>
    <row r="17" spans="1:4" ht="27" customHeight="1">
      <c r="A17" s="218" t="s">
        <v>59</v>
      </c>
      <c r="B17" s="212"/>
      <c r="C17" s="212"/>
      <c r="D17" s="216"/>
    </row>
    <row r="18" spans="1:4" ht="24.75" customHeight="1">
      <c r="A18" s="218" t="s">
        <v>641</v>
      </c>
      <c r="B18" s="203"/>
      <c r="C18" s="203"/>
      <c r="D18" s="216"/>
    </row>
    <row r="19" spans="1:4" ht="31.5" customHeight="1" thickBot="1">
      <c r="A19" s="208" t="s">
        <v>636</v>
      </c>
      <c r="B19" s="209">
        <f>B18+B16</f>
        <v>500</v>
      </c>
      <c r="C19" s="209">
        <f>C18+C16</f>
        <v>500</v>
      </c>
      <c r="D19" s="217">
        <f>C19/B19*100</f>
        <v>100</v>
      </c>
    </row>
    <row r="20" spans="1:3" ht="24.75" customHeight="1">
      <c r="A20" s="664"/>
      <c r="B20" s="664"/>
      <c r="C20" s="664"/>
    </row>
  </sheetData>
  <sheetProtection/>
  <mergeCells count="2">
    <mergeCell ref="A20:C20"/>
    <mergeCell ref="A2:D2"/>
  </mergeCells>
  <printOptions/>
  <pageMargins left="0.71" right="0.71" top="0.75" bottom="0.75" header="0.31" footer="0.31"/>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18"/>
  <sheetViews>
    <sheetView showGridLines="0" zoomScalePageLayoutView="0" workbookViewId="0" topLeftCell="A7">
      <selection activeCell="A8" sqref="A8"/>
    </sheetView>
  </sheetViews>
  <sheetFormatPr defaultColWidth="9.00390625" defaultRowHeight="15.75"/>
  <cols>
    <col min="1" max="1" width="37.125" style="66" customWidth="1"/>
    <col min="2" max="3" width="12.375" style="66" customWidth="1"/>
    <col min="4" max="4" width="16.625" style="238" customWidth="1"/>
    <col min="5" max="16384" width="9.00390625" style="66" customWidth="1"/>
  </cols>
  <sheetData>
    <row r="1" ht="23.25" customHeight="1">
      <c r="A1" s="235" t="s">
        <v>655</v>
      </c>
    </row>
    <row r="2" spans="1:4" ht="37.5" customHeight="1">
      <c r="A2" s="665" t="s">
        <v>974</v>
      </c>
      <c r="B2" s="666"/>
      <c r="C2" s="666"/>
      <c r="D2" s="666"/>
    </row>
    <row r="3" spans="1:4" ht="21.75" customHeight="1" thickBot="1">
      <c r="A3" s="668" t="s">
        <v>642</v>
      </c>
      <c r="B3" s="668"/>
      <c r="C3" s="668"/>
      <c r="D3" s="668"/>
    </row>
    <row r="4" spans="1:4" ht="43.5" customHeight="1">
      <c r="A4" s="234" t="s">
        <v>643</v>
      </c>
      <c r="B4" s="239" t="s">
        <v>644</v>
      </c>
      <c r="C4" s="239" t="s">
        <v>645</v>
      </c>
      <c r="D4" s="242" t="s">
        <v>657</v>
      </c>
    </row>
    <row r="5" spans="1:4" ht="31.5" customHeight="1">
      <c r="A5" s="224" t="s">
        <v>646</v>
      </c>
      <c r="B5" s="225"/>
      <c r="C5" s="240"/>
      <c r="D5" s="216"/>
    </row>
    <row r="6" spans="1:4" ht="31.5" customHeight="1">
      <c r="A6" s="224" t="s">
        <v>647</v>
      </c>
      <c r="B6" s="225">
        <f>SUM(B7:B11)</f>
        <v>500</v>
      </c>
      <c r="C6" s="225">
        <f>SUM(C7:C11)</f>
        <v>500</v>
      </c>
      <c r="D6" s="216">
        <f>C6/B6*100</f>
        <v>100</v>
      </c>
    </row>
    <row r="7" spans="1:4" ht="31.5" customHeight="1">
      <c r="A7" s="226" t="s">
        <v>648</v>
      </c>
      <c r="B7" s="227"/>
      <c r="C7" s="223"/>
      <c r="D7" s="216"/>
    </row>
    <row r="8" spans="1:4" ht="31.5" customHeight="1">
      <c r="A8" s="228" t="s">
        <v>649</v>
      </c>
      <c r="B8" s="227"/>
      <c r="C8" s="223"/>
      <c r="D8" s="216"/>
    </row>
    <row r="9" spans="1:4" ht="31.5" customHeight="1">
      <c r="A9" s="229" t="s">
        <v>650</v>
      </c>
      <c r="B9" s="230"/>
      <c r="C9" s="241"/>
      <c r="D9" s="216"/>
    </row>
    <row r="10" spans="1:4" ht="31.5" customHeight="1">
      <c r="A10" s="229" t="s">
        <v>651</v>
      </c>
      <c r="B10" s="227"/>
      <c r="C10" s="223"/>
      <c r="D10" s="216"/>
    </row>
    <row r="11" spans="1:4" ht="31.5" customHeight="1">
      <c r="A11" s="229" t="s">
        <v>652</v>
      </c>
      <c r="B11" s="227">
        <v>500</v>
      </c>
      <c r="C11" s="227">
        <v>500</v>
      </c>
      <c r="D11" s="215">
        <f>C11/B11*100</f>
        <v>100</v>
      </c>
    </row>
    <row r="12" spans="1:4" ht="31.5" customHeight="1">
      <c r="A12" s="229" t="s">
        <v>653</v>
      </c>
      <c r="B12" s="227">
        <v>500</v>
      </c>
      <c r="C12" s="227">
        <v>500</v>
      </c>
      <c r="D12" s="215">
        <f>C12/B12*100</f>
        <v>100</v>
      </c>
    </row>
    <row r="13" spans="1:4" ht="31.5" customHeight="1">
      <c r="A13" s="224" t="s">
        <v>654</v>
      </c>
      <c r="B13" s="225"/>
      <c r="C13" s="225"/>
      <c r="D13" s="216"/>
    </row>
    <row r="14" spans="1:4" ht="31.5" customHeight="1">
      <c r="A14" s="231" t="s">
        <v>61</v>
      </c>
      <c r="B14" s="225">
        <f>B13+B6+B5</f>
        <v>500</v>
      </c>
      <c r="C14" s="225">
        <f>C13+C6+C5</f>
        <v>500</v>
      </c>
      <c r="D14" s="216">
        <f>C14/B14*100</f>
        <v>100</v>
      </c>
    </row>
    <row r="15" spans="1:4" ht="29.25" customHeight="1">
      <c r="A15" s="237" t="s">
        <v>60</v>
      </c>
      <c r="B15" s="236"/>
      <c r="C15" s="236"/>
      <c r="D15" s="216"/>
    </row>
    <row r="16" spans="1:4" ht="27.75" customHeight="1">
      <c r="A16" s="222" t="s">
        <v>656</v>
      </c>
      <c r="B16" s="225"/>
      <c r="C16" s="240"/>
      <c r="D16" s="216"/>
    </row>
    <row r="17" spans="1:4" ht="31.5" customHeight="1" thickBot="1">
      <c r="A17" s="232" t="s">
        <v>637</v>
      </c>
      <c r="B17" s="233">
        <f>B14+B16</f>
        <v>500</v>
      </c>
      <c r="C17" s="233">
        <f>C14+C16</f>
        <v>500</v>
      </c>
      <c r="D17" s="217">
        <f>C17/B17*100</f>
        <v>100</v>
      </c>
    </row>
    <row r="18" spans="1:3" ht="24.75" customHeight="1">
      <c r="A18" s="667"/>
      <c r="B18" s="667"/>
      <c r="C18" s="667"/>
    </row>
  </sheetData>
  <sheetProtection/>
  <mergeCells count="3">
    <mergeCell ref="A18:C18"/>
    <mergeCell ref="A3:D3"/>
    <mergeCell ref="A2:D2"/>
  </mergeCells>
  <printOptions/>
  <pageMargins left="0.71" right="0.71" top="0.75" bottom="0.75" header="0.31" footer="0.31"/>
  <pageSetup orientation="portrait" paperSize="9"/>
</worksheet>
</file>

<file path=xl/worksheets/sheet18.xml><?xml version="1.0" encoding="utf-8"?>
<worksheet xmlns="http://schemas.openxmlformats.org/spreadsheetml/2006/main" xmlns:r="http://schemas.openxmlformats.org/officeDocument/2006/relationships">
  <dimension ref="A1:L20"/>
  <sheetViews>
    <sheetView showGridLines="0" zoomScalePageLayoutView="0" workbookViewId="0" topLeftCell="A4">
      <selection activeCell="A3" sqref="A3"/>
    </sheetView>
  </sheetViews>
  <sheetFormatPr defaultColWidth="9.00390625" defaultRowHeight="15.75"/>
  <cols>
    <col min="1" max="1" width="47.75390625" style="66" customWidth="1"/>
    <col min="2" max="2" width="12.00390625" style="66" customWidth="1"/>
    <col min="3" max="3" width="15.25390625" style="66" customWidth="1"/>
    <col min="4" max="4" width="14.125" style="173" customWidth="1"/>
    <col min="5" max="16384" width="9.00390625" style="66" customWidth="1"/>
  </cols>
  <sheetData>
    <row r="1" ht="23.25" customHeight="1">
      <c r="A1" s="221" t="s">
        <v>658</v>
      </c>
    </row>
    <row r="2" spans="1:4" ht="37.5" customHeight="1">
      <c r="A2" s="665" t="s">
        <v>975</v>
      </c>
      <c r="B2" s="666"/>
      <c r="C2" s="666"/>
      <c r="D2" s="666"/>
    </row>
    <row r="3" spans="1:3" ht="16.5" customHeight="1">
      <c r="A3" s="197"/>
      <c r="B3" s="197"/>
      <c r="C3" s="198"/>
    </row>
    <row r="4" spans="1:4" ht="21.75" customHeight="1" thickBot="1">
      <c r="A4" s="199"/>
      <c r="B4" s="199"/>
      <c r="D4" s="220" t="s">
        <v>639</v>
      </c>
    </row>
    <row r="5" spans="1:4" ht="41.25" customHeight="1">
      <c r="A5" s="211" t="s">
        <v>625</v>
      </c>
      <c r="B5" s="213" t="s">
        <v>626</v>
      </c>
      <c r="C5" s="213" t="s">
        <v>627</v>
      </c>
      <c r="D5" s="214" t="s">
        <v>640</v>
      </c>
    </row>
    <row r="6" spans="1:4" ht="31.5" customHeight="1">
      <c r="A6" s="202" t="s">
        <v>628</v>
      </c>
      <c r="B6" s="203">
        <f>B7+B8+B9+B10+B11</f>
        <v>500</v>
      </c>
      <c r="C6" s="203">
        <f>C7+C8+C9+C10+C11</f>
        <v>500</v>
      </c>
      <c r="D6" s="216">
        <f>C6/B6*100</f>
        <v>100</v>
      </c>
    </row>
    <row r="7" spans="1:4" ht="31.5" customHeight="1">
      <c r="A7" s="200" t="s">
        <v>629</v>
      </c>
      <c r="B7" s="201"/>
      <c r="C7" s="206"/>
      <c r="D7" s="216"/>
    </row>
    <row r="8" spans="1:4" ht="31.5" customHeight="1">
      <c r="A8" s="200" t="s">
        <v>630</v>
      </c>
      <c r="B8" s="201"/>
      <c r="C8" s="206"/>
      <c r="D8" s="216"/>
    </row>
    <row r="9" spans="1:4" ht="31.5" customHeight="1">
      <c r="A9" s="200" t="s">
        <v>631</v>
      </c>
      <c r="B9" s="201"/>
      <c r="C9" s="206"/>
      <c r="D9" s="216"/>
    </row>
    <row r="10" spans="1:4" ht="31.5" customHeight="1">
      <c r="A10" s="200" t="s">
        <v>632</v>
      </c>
      <c r="B10" s="201"/>
      <c r="C10" s="206"/>
      <c r="D10" s="216"/>
    </row>
    <row r="11" spans="1:4" ht="31.5" customHeight="1">
      <c r="A11" s="204" t="s">
        <v>633</v>
      </c>
      <c r="B11" s="201">
        <v>500</v>
      </c>
      <c r="C11" s="201">
        <v>500</v>
      </c>
      <c r="D11" s="215">
        <f>C11/B11*100</f>
        <v>100</v>
      </c>
    </row>
    <row r="12" spans="1:4" ht="31.5" customHeight="1">
      <c r="A12" s="202" t="s">
        <v>56</v>
      </c>
      <c r="B12" s="201"/>
      <c r="C12" s="201"/>
      <c r="D12" s="216"/>
    </row>
    <row r="13" spans="1:4" ht="31.5" customHeight="1">
      <c r="A13" s="202" t="s">
        <v>57</v>
      </c>
      <c r="B13" s="203"/>
      <c r="C13" s="203"/>
      <c r="D13" s="216"/>
    </row>
    <row r="14" spans="1:4" ht="31.5" customHeight="1">
      <c r="A14" s="202" t="s">
        <v>58</v>
      </c>
      <c r="B14" s="203"/>
      <c r="C14" s="203"/>
      <c r="D14" s="216"/>
    </row>
    <row r="15" spans="1:4" ht="31.5" customHeight="1">
      <c r="A15" s="205" t="s">
        <v>634</v>
      </c>
      <c r="B15" s="203"/>
      <c r="C15" s="203"/>
      <c r="D15" s="216"/>
    </row>
    <row r="16" spans="1:4" ht="31.5" customHeight="1">
      <c r="A16" s="207" t="s">
        <v>635</v>
      </c>
      <c r="B16" s="203">
        <f>B15+B14+B13+B12+B6</f>
        <v>500</v>
      </c>
      <c r="C16" s="203">
        <f>C15+C14+C13+C12+C6</f>
        <v>500</v>
      </c>
      <c r="D16" s="216">
        <f>C16/B16*100</f>
        <v>100</v>
      </c>
    </row>
    <row r="17" spans="1:4" ht="27" customHeight="1">
      <c r="A17" s="218" t="s">
        <v>59</v>
      </c>
      <c r="B17" s="212"/>
      <c r="C17" s="212"/>
      <c r="D17" s="216"/>
    </row>
    <row r="18" spans="1:4" ht="24.75" customHeight="1">
      <c r="A18" s="218" t="s">
        <v>641</v>
      </c>
      <c r="B18" s="203"/>
      <c r="C18" s="203"/>
      <c r="D18" s="216"/>
    </row>
    <row r="19" spans="1:4" ht="31.5" customHeight="1" thickBot="1">
      <c r="A19" s="208" t="s">
        <v>636</v>
      </c>
      <c r="B19" s="209">
        <f>B18+B16</f>
        <v>500</v>
      </c>
      <c r="C19" s="209">
        <f>C18+C16</f>
        <v>500</v>
      </c>
      <c r="D19" s="217">
        <f>C19/B19*100</f>
        <v>100</v>
      </c>
    </row>
    <row r="20" spans="1:12" ht="35.25" customHeight="1">
      <c r="A20" s="669" t="s">
        <v>667</v>
      </c>
      <c r="B20" s="669"/>
      <c r="C20" s="669"/>
      <c r="D20" s="669"/>
      <c r="E20" s="249"/>
      <c r="F20" s="249"/>
      <c r="G20" s="249"/>
      <c r="H20" s="73"/>
      <c r="I20" s="73"/>
      <c r="J20" s="73"/>
      <c r="K20" s="73"/>
      <c r="L20" s="195"/>
    </row>
  </sheetData>
  <sheetProtection/>
  <mergeCells count="2">
    <mergeCell ref="A2:D2"/>
    <mergeCell ref="A20:D20"/>
  </mergeCells>
  <printOptions/>
  <pageMargins left="0.71" right="0.71" top="0.75" bottom="0.75" header="0.31" footer="0.31"/>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B9" sqref="B9"/>
    </sheetView>
  </sheetViews>
  <sheetFormatPr defaultColWidth="9.00390625" defaultRowHeight="15.75"/>
  <cols>
    <col min="1" max="1" width="37.125" style="66" customWidth="1"/>
    <col min="2" max="3" width="12.375" style="66" customWidth="1"/>
    <col min="4" max="4" width="16.625" style="238" customWidth="1"/>
    <col min="5" max="16384" width="9.00390625" style="66" customWidth="1"/>
  </cols>
  <sheetData>
    <row r="1" ht="23.25" customHeight="1">
      <c r="A1" s="235" t="s">
        <v>659</v>
      </c>
    </row>
    <row r="2" spans="1:4" ht="37.5" customHeight="1">
      <c r="A2" s="665" t="s">
        <v>976</v>
      </c>
      <c r="B2" s="666"/>
      <c r="C2" s="666"/>
      <c r="D2" s="666"/>
    </row>
    <row r="3" spans="1:4" ht="21.75" customHeight="1" thickBot="1">
      <c r="A3" s="668" t="s">
        <v>642</v>
      </c>
      <c r="B3" s="668"/>
      <c r="C3" s="668"/>
      <c r="D3" s="668"/>
    </row>
    <row r="4" spans="1:4" ht="43.5" customHeight="1">
      <c r="A4" s="234" t="s">
        <v>643</v>
      </c>
      <c r="B4" s="239" t="s">
        <v>644</v>
      </c>
      <c r="C4" s="239" t="s">
        <v>645</v>
      </c>
      <c r="D4" s="242" t="s">
        <v>657</v>
      </c>
    </row>
    <row r="5" spans="1:4" ht="31.5" customHeight="1">
      <c r="A5" s="224" t="s">
        <v>646</v>
      </c>
      <c r="B5" s="225"/>
      <c r="C5" s="240"/>
      <c r="D5" s="216"/>
    </row>
    <row r="6" spans="1:4" ht="31.5" customHeight="1">
      <c r="A6" s="224" t="s">
        <v>647</v>
      </c>
      <c r="B6" s="225">
        <f>SUM(B7:B11)</f>
        <v>500</v>
      </c>
      <c r="C6" s="225">
        <f>SUM(C7:C11)</f>
        <v>500</v>
      </c>
      <c r="D6" s="216">
        <f>C6/B6*100</f>
        <v>100</v>
      </c>
    </row>
    <row r="7" spans="1:4" ht="31.5" customHeight="1">
      <c r="A7" s="226" t="s">
        <v>648</v>
      </c>
      <c r="B7" s="227"/>
      <c r="C7" s="223"/>
      <c r="D7" s="216"/>
    </row>
    <row r="8" spans="1:4" ht="31.5" customHeight="1">
      <c r="A8" s="228" t="s">
        <v>649</v>
      </c>
      <c r="B8" s="227"/>
      <c r="C8" s="223"/>
      <c r="D8" s="216"/>
    </row>
    <row r="9" spans="1:4" ht="31.5" customHeight="1">
      <c r="A9" s="229" t="s">
        <v>650</v>
      </c>
      <c r="B9" s="230"/>
      <c r="C9" s="241"/>
      <c r="D9" s="216"/>
    </row>
    <row r="10" spans="1:4" ht="31.5" customHeight="1">
      <c r="A10" s="229" t="s">
        <v>651</v>
      </c>
      <c r="B10" s="227"/>
      <c r="C10" s="223"/>
      <c r="D10" s="216"/>
    </row>
    <row r="11" spans="1:4" ht="31.5" customHeight="1">
      <c r="A11" s="250" t="s">
        <v>652</v>
      </c>
      <c r="B11" s="227">
        <f>B12</f>
        <v>500</v>
      </c>
      <c r="C11" s="227">
        <f>C12</f>
        <v>500</v>
      </c>
      <c r="D11" s="215">
        <f aca="true" t="shared" si="0" ref="D11:D17">C11/B11*100</f>
        <v>100</v>
      </c>
    </row>
    <row r="12" spans="1:4" ht="31.5" customHeight="1">
      <c r="A12" s="229" t="s">
        <v>653</v>
      </c>
      <c r="B12" s="227">
        <v>500</v>
      </c>
      <c r="C12" s="223">
        <v>500</v>
      </c>
      <c r="D12" s="215">
        <f t="shared" si="0"/>
        <v>100</v>
      </c>
    </row>
    <row r="13" spans="1:4" ht="31.5" customHeight="1">
      <c r="A13" s="224" t="s">
        <v>654</v>
      </c>
      <c r="B13" s="225"/>
      <c r="C13" s="225"/>
      <c r="D13" s="216"/>
    </row>
    <row r="14" spans="1:4" ht="31.5" customHeight="1">
      <c r="A14" s="231" t="s">
        <v>61</v>
      </c>
      <c r="B14" s="225">
        <f>B13+B6+B5</f>
        <v>500</v>
      </c>
      <c r="C14" s="225">
        <f>C13+C6+C5</f>
        <v>500</v>
      </c>
      <c r="D14" s="216">
        <f t="shared" si="0"/>
        <v>100</v>
      </c>
    </row>
    <row r="15" spans="1:4" ht="24.75" customHeight="1">
      <c r="A15" s="237" t="s">
        <v>60</v>
      </c>
      <c r="B15" s="236"/>
      <c r="C15" s="236"/>
      <c r="D15" s="216"/>
    </row>
    <row r="16" spans="1:4" ht="24.75" customHeight="1">
      <c r="A16" s="222" t="s">
        <v>656</v>
      </c>
      <c r="B16" s="225"/>
      <c r="C16" s="240"/>
      <c r="D16" s="216"/>
    </row>
    <row r="17" spans="1:4" ht="31.5" customHeight="1" thickBot="1">
      <c r="A17" s="232" t="s">
        <v>637</v>
      </c>
      <c r="B17" s="233">
        <f>B14+B16</f>
        <v>500</v>
      </c>
      <c r="C17" s="233">
        <f>C14+C16</f>
        <v>500</v>
      </c>
      <c r="D17" s="217">
        <f t="shared" si="0"/>
        <v>100</v>
      </c>
    </row>
    <row r="18" spans="1:12" ht="35.25" customHeight="1">
      <c r="A18" s="669" t="s">
        <v>668</v>
      </c>
      <c r="B18" s="669"/>
      <c r="C18" s="669"/>
      <c r="D18" s="669"/>
      <c r="E18" s="249"/>
      <c r="F18" s="249"/>
      <c r="G18" s="249"/>
      <c r="H18" s="73"/>
      <c r="I18" s="73"/>
      <c r="J18" s="73"/>
      <c r="K18" s="73"/>
      <c r="L18" s="195"/>
    </row>
  </sheetData>
  <sheetProtection/>
  <mergeCells count="3">
    <mergeCell ref="A2:D2"/>
    <mergeCell ref="A3:D3"/>
    <mergeCell ref="A18:D18"/>
  </mergeCells>
  <printOptions/>
  <pageMargins left="0.71" right="0.71" top="0.75" bottom="0.75" header="0.31" footer="0.31"/>
  <pageSetup orientation="portrait" paperSize="9"/>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40">
      <selection activeCell="A49" sqref="A49"/>
    </sheetView>
  </sheetViews>
  <sheetFormatPr defaultColWidth="9.00390625" defaultRowHeight="15.75"/>
  <cols>
    <col min="1" max="1" width="33.375" style="31" customWidth="1"/>
    <col min="2" max="2" width="10.625" style="31" customWidth="1"/>
    <col min="3" max="3" width="10.625" style="41" customWidth="1"/>
    <col min="4" max="4" width="10.75390625" style="31" customWidth="1"/>
    <col min="5" max="5" width="10.25390625" style="31" hidden="1" customWidth="1"/>
    <col min="6" max="6" width="10.375" style="31" customWidth="1"/>
    <col min="7" max="7" width="9.375" style="31" customWidth="1"/>
    <col min="8" max="16384" width="9.00390625" style="31" customWidth="1"/>
  </cols>
  <sheetData>
    <row r="1" s="41" customFormat="1" ht="14.25">
      <c r="A1" s="99" t="s">
        <v>696</v>
      </c>
    </row>
    <row r="2" spans="1:7" ht="24">
      <c r="A2" s="578" t="s">
        <v>681</v>
      </c>
      <c r="B2" s="578"/>
      <c r="C2" s="578"/>
      <c r="D2" s="578"/>
      <c r="E2" s="578"/>
      <c r="F2" s="578"/>
      <c r="G2" s="578"/>
    </row>
    <row r="3" spans="1:7" ht="23.25" customHeight="1" thickBot="1">
      <c r="A3" s="30"/>
      <c r="B3" s="30"/>
      <c r="C3" s="579" t="s">
        <v>530</v>
      </c>
      <c r="D3" s="580"/>
      <c r="E3" s="580"/>
      <c r="F3" s="580"/>
      <c r="G3" s="580"/>
    </row>
    <row r="4" spans="1:7" ht="23.25" customHeight="1">
      <c r="A4" s="574" t="s">
        <v>99</v>
      </c>
      <c r="B4" s="576" t="s">
        <v>682</v>
      </c>
      <c r="C4" s="581" t="s">
        <v>683</v>
      </c>
      <c r="D4" s="582"/>
      <c r="E4" s="582"/>
      <c r="F4" s="582"/>
      <c r="G4" s="583"/>
    </row>
    <row r="5" spans="1:9" ht="36" customHeight="1" thickBot="1">
      <c r="A5" s="575"/>
      <c r="B5" s="577"/>
      <c r="C5" s="269" t="s">
        <v>100</v>
      </c>
      <c r="D5" s="32" t="s">
        <v>67</v>
      </c>
      <c r="E5" s="32" t="s">
        <v>539</v>
      </c>
      <c r="F5" s="32" t="s">
        <v>101</v>
      </c>
      <c r="G5" s="33" t="s">
        <v>102</v>
      </c>
      <c r="H5" s="87"/>
      <c r="I5" s="87"/>
    </row>
    <row r="6" spans="1:7" s="188" customFormat="1" ht="16.5" customHeight="1" thickBot="1">
      <c r="A6" s="388" t="s">
        <v>103</v>
      </c>
      <c r="B6" s="389">
        <f>B7+B23</f>
        <v>459874</v>
      </c>
      <c r="C6" s="390">
        <f>C7+C23</f>
        <v>492000</v>
      </c>
      <c r="D6" s="390">
        <f>D7+D23</f>
        <v>500506</v>
      </c>
      <c r="E6" s="391" t="e">
        <f aca="true" t="shared" si="0" ref="E6:E27">D6/#REF!*100</f>
        <v>#REF!</v>
      </c>
      <c r="F6" s="391">
        <f>D6/C6*100</f>
        <v>101.7</v>
      </c>
      <c r="G6" s="392">
        <f aca="true" t="shared" si="1" ref="G6:G38">(D6-B6)/B6*100</f>
        <v>8.8</v>
      </c>
    </row>
    <row r="7" spans="1:7" ht="16.5" customHeight="1">
      <c r="A7" s="270" t="s">
        <v>104</v>
      </c>
      <c r="B7" s="271">
        <f>SUM(B8:B22)</f>
        <v>415694</v>
      </c>
      <c r="C7" s="272">
        <f>SUM(C8:C22)</f>
        <v>451000</v>
      </c>
      <c r="D7" s="273">
        <f>SUM(D8:D22)</f>
        <v>437155</v>
      </c>
      <c r="E7" s="274" t="e">
        <f t="shared" si="0"/>
        <v>#REF!</v>
      </c>
      <c r="F7" s="274">
        <f aca="true" t="shared" si="2" ref="F7:F38">D7/C7*100</f>
        <v>96.9</v>
      </c>
      <c r="G7" s="275">
        <f t="shared" si="1"/>
        <v>5.2</v>
      </c>
    </row>
    <row r="8" spans="1:7" ht="16.5" customHeight="1">
      <c r="A8" s="276" t="s">
        <v>105</v>
      </c>
      <c r="B8" s="277">
        <v>173841</v>
      </c>
      <c r="C8" s="278">
        <v>206000</v>
      </c>
      <c r="D8" s="90">
        <v>196357</v>
      </c>
      <c r="E8" s="34" t="e">
        <f t="shared" si="0"/>
        <v>#REF!</v>
      </c>
      <c r="F8" s="34">
        <f t="shared" si="2"/>
        <v>95.3</v>
      </c>
      <c r="G8" s="35">
        <f t="shared" si="1"/>
        <v>13</v>
      </c>
    </row>
    <row r="9" spans="1:7" ht="16.5" customHeight="1">
      <c r="A9" s="276" t="s">
        <v>684</v>
      </c>
      <c r="B9" s="277">
        <v>1164</v>
      </c>
      <c r="C9" s="278">
        <v>500</v>
      </c>
      <c r="D9" s="88"/>
      <c r="E9" s="34" t="e">
        <f t="shared" si="0"/>
        <v>#REF!</v>
      </c>
      <c r="F9" s="34">
        <f t="shared" si="2"/>
        <v>0</v>
      </c>
      <c r="G9" s="35"/>
    </row>
    <row r="10" spans="1:12" ht="16.5" customHeight="1">
      <c r="A10" s="276" t="s">
        <v>106</v>
      </c>
      <c r="B10" s="277">
        <v>48146</v>
      </c>
      <c r="C10" s="278">
        <v>53000</v>
      </c>
      <c r="D10" s="88">
        <v>54788</v>
      </c>
      <c r="E10" s="34" t="e">
        <f t="shared" si="0"/>
        <v>#REF!</v>
      </c>
      <c r="F10" s="34">
        <f t="shared" si="2"/>
        <v>103.4</v>
      </c>
      <c r="G10" s="35">
        <f t="shared" si="1"/>
        <v>13.8</v>
      </c>
      <c r="H10" s="89"/>
      <c r="I10" s="89"/>
      <c r="L10" s="89"/>
    </row>
    <row r="11" spans="1:7" ht="16.5" customHeight="1">
      <c r="A11" s="276" t="s">
        <v>107</v>
      </c>
      <c r="B11" s="277">
        <v>43595</v>
      </c>
      <c r="C11" s="278">
        <v>31000</v>
      </c>
      <c r="D11" s="88">
        <v>46982</v>
      </c>
      <c r="E11" s="34" t="e">
        <f t="shared" si="0"/>
        <v>#REF!</v>
      </c>
      <c r="F11" s="34">
        <f t="shared" si="2"/>
        <v>151.6</v>
      </c>
      <c r="G11" s="35">
        <f t="shared" si="1"/>
        <v>7.8</v>
      </c>
    </row>
    <row r="12" spans="1:7" ht="16.5" customHeight="1">
      <c r="A12" s="276" t="s">
        <v>108</v>
      </c>
      <c r="B12" s="277">
        <v>3601</v>
      </c>
      <c r="C12" s="278">
        <v>4200</v>
      </c>
      <c r="D12" s="88">
        <v>976.63</v>
      </c>
      <c r="E12" s="34" t="e">
        <f t="shared" si="0"/>
        <v>#REF!</v>
      </c>
      <c r="F12" s="34">
        <f t="shared" si="2"/>
        <v>23.3</v>
      </c>
      <c r="G12" s="35">
        <f t="shared" si="1"/>
        <v>-72.9</v>
      </c>
    </row>
    <row r="13" spans="1:7" ht="16.5" customHeight="1">
      <c r="A13" s="276" t="s">
        <v>109</v>
      </c>
      <c r="B13" s="277">
        <v>22083</v>
      </c>
      <c r="C13" s="278">
        <v>24000</v>
      </c>
      <c r="D13" s="88">
        <v>23820.26</v>
      </c>
      <c r="E13" s="34" t="e">
        <f t="shared" si="0"/>
        <v>#REF!</v>
      </c>
      <c r="F13" s="34">
        <f t="shared" si="2"/>
        <v>99.3</v>
      </c>
      <c r="G13" s="35">
        <f t="shared" si="1"/>
        <v>7.9</v>
      </c>
    </row>
    <row r="14" spans="1:7" ht="16.5" customHeight="1">
      <c r="A14" s="276" t="s">
        <v>110</v>
      </c>
      <c r="B14" s="277">
        <v>22541</v>
      </c>
      <c r="C14" s="278">
        <v>27000</v>
      </c>
      <c r="D14" s="88">
        <v>22671.28</v>
      </c>
      <c r="E14" s="34" t="e">
        <f t="shared" si="0"/>
        <v>#REF!</v>
      </c>
      <c r="F14" s="34">
        <f t="shared" si="2"/>
        <v>84</v>
      </c>
      <c r="G14" s="35">
        <f t="shared" si="1"/>
        <v>0.6</v>
      </c>
    </row>
    <row r="15" spans="1:7" ht="16.5" customHeight="1">
      <c r="A15" s="276" t="s">
        <v>111</v>
      </c>
      <c r="B15" s="277">
        <v>7703</v>
      </c>
      <c r="C15" s="278">
        <v>8600</v>
      </c>
      <c r="D15" s="88">
        <v>7879.53</v>
      </c>
      <c r="E15" s="34" t="e">
        <f t="shared" si="0"/>
        <v>#REF!</v>
      </c>
      <c r="F15" s="34">
        <f t="shared" si="2"/>
        <v>91.6</v>
      </c>
      <c r="G15" s="35">
        <f t="shared" si="1"/>
        <v>2.3</v>
      </c>
    </row>
    <row r="16" spans="1:7" ht="16.5" customHeight="1">
      <c r="A16" s="276" t="s">
        <v>112</v>
      </c>
      <c r="B16" s="277">
        <v>20732</v>
      </c>
      <c r="C16" s="278">
        <v>27000</v>
      </c>
      <c r="D16" s="88">
        <v>17704</v>
      </c>
      <c r="E16" s="34" t="e">
        <f t="shared" si="0"/>
        <v>#REF!</v>
      </c>
      <c r="F16" s="34">
        <f t="shared" si="2"/>
        <v>65.6</v>
      </c>
      <c r="G16" s="35">
        <f t="shared" si="1"/>
        <v>-14.6</v>
      </c>
    </row>
    <row r="17" spans="1:7" ht="16.5" customHeight="1">
      <c r="A17" s="276" t="s">
        <v>113</v>
      </c>
      <c r="B17" s="277">
        <v>40882</v>
      </c>
      <c r="C17" s="278">
        <v>35000</v>
      </c>
      <c r="D17" s="88">
        <v>35448.01</v>
      </c>
      <c r="E17" s="34" t="e">
        <f t="shared" si="0"/>
        <v>#REF!</v>
      </c>
      <c r="F17" s="34">
        <f t="shared" si="2"/>
        <v>101.3</v>
      </c>
      <c r="G17" s="35">
        <f t="shared" si="1"/>
        <v>-13.3</v>
      </c>
    </row>
    <row r="18" spans="1:7" ht="16.5" customHeight="1">
      <c r="A18" s="276" t="s">
        <v>114</v>
      </c>
      <c r="B18" s="277">
        <v>6898</v>
      </c>
      <c r="C18" s="278">
        <v>7500</v>
      </c>
      <c r="D18" s="90">
        <v>7786.01</v>
      </c>
      <c r="E18" s="34" t="e">
        <f t="shared" si="0"/>
        <v>#REF!</v>
      </c>
      <c r="F18" s="34">
        <f t="shared" si="2"/>
        <v>103.8</v>
      </c>
      <c r="G18" s="35">
        <f t="shared" si="1"/>
        <v>12.9</v>
      </c>
    </row>
    <row r="19" spans="1:7" ht="16.5" customHeight="1">
      <c r="A19" s="276" t="s">
        <v>115</v>
      </c>
      <c r="B19" s="279">
        <v>8195</v>
      </c>
      <c r="C19" s="278">
        <v>10000</v>
      </c>
      <c r="D19" s="88">
        <v>7163.71</v>
      </c>
      <c r="E19" s="34" t="e">
        <f t="shared" si="0"/>
        <v>#REF!</v>
      </c>
      <c r="F19" s="34">
        <f t="shared" si="2"/>
        <v>71.6</v>
      </c>
      <c r="G19" s="35">
        <f t="shared" si="1"/>
        <v>-12.6</v>
      </c>
    </row>
    <row r="20" spans="1:12" ht="16.5" customHeight="1">
      <c r="A20" s="276" t="s">
        <v>116</v>
      </c>
      <c r="B20" s="279">
        <v>15500</v>
      </c>
      <c r="C20" s="278">
        <v>16000</v>
      </c>
      <c r="D20" s="90">
        <v>14425.26</v>
      </c>
      <c r="E20" s="34" t="e">
        <f t="shared" si="0"/>
        <v>#REF!</v>
      </c>
      <c r="F20" s="34">
        <f t="shared" si="2"/>
        <v>90.2</v>
      </c>
      <c r="G20" s="35">
        <f t="shared" si="1"/>
        <v>-6.9</v>
      </c>
      <c r="H20" s="89"/>
      <c r="I20" s="89"/>
      <c r="L20" s="89"/>
    </row>
    <row r="21" spans="1:7" ht="16.5" customHeight="1">
      <c r="A21" s="280" t="s">
        <v>685</v>
      </c>
      <c r="B21" s="279">
        <v>813</v>
      </c>
      <c r="C21" s="278">
        <v>1200</v>
      </c>
      <c r="D21" s="88">
        <v>1167.05</v>
      </c>
      <c r="E21" s="34"/>
      <c r="F21" s="34">
        <f t="shared" si="2"/>
        <v>97.3</v>
      </c>
      <c r="G21" s="35">
        <f t="shared" si="1"/>
        <v>43.5</v>
      </c>
    </row>
    <row r="22" spans="1:7" ht="16.5" customHeight="1">
      <c r="A22" s="281" t="s">
        <v>686</v>
      </c>
      <c r="B22" s="279"/>
      <c r="C22" s="182"/>
      <c r="D22" s="88">
        <v>-13.33</v>
      </c>
      <c r="E22" s="34"/>
      <c r="F22" s="34"/>
      <c r="G22" s="35"/>
    </row>
    <row r="23" spans="1:7" ht="16.5" customHeight="1">
      <c r="A23" s="282" t="s">
        <v>117</v>
      </c>
      <c r="B23" s="283">
        <f>SUM(B24:B27)</f>
        <v>44180</v>
      </c>
      <c r="C23" s="284">
        <f>SUM(C24:C27)</f>
        <v>41000</v>
      </c>
      <c r="D23" s="36">
        <f>SUM(D24:D27)</f>
        <v>63351</v>
      </c>
      <c r="E23" s="37" t="e">
        <f t="shared" si="0"/>
        <v>#REF!</v>
      </c>
      <c r="F23" s="37">
        <f t="shared" si="2"/>
        <v>154.5</v>
      </c>
      <c r="G23" s="38">
        <f t="shared" si="1"/>
        <v>43.4</v>
      </c>
    </row>
    <row r="24" spans="1:7" ht="16.5" customHeight="1">
      <c r="A24" s="276" t="s">
        <v>118</v>
      </c>
      <c r="B24" s="285">
        <v>18916</v>
      </c>
      <c r="C24" s="278">
        <v>21000</v>
      </c>
      <c r="D24" s="91">
        <v>25398</v>
      </c>
      <c r="E24" s="34" t="e">
        <f t="shared" si="0"/>
        <v>#REF!</v>
      </c>
      <c r="F24" s="34">
        <f t="shared" si="2"/>
        <v>120.9</v>
      </c>
      <c r="G24" s="35">
        <f t="shared" si="1"/>
        <v>34.3</v>
      </c>
    </row>
    <row r="25" spans="1:7" ht="16.5" customHeight="1">
      <c r="A25" s="276" t="s">
        <v>119</v>
      </c>
      <c r="B25" s="285">
        <v>7584</v>
      </c>
      <c r="C25" s="278">
        <v>7500</v>
      </c>
      <c r="D25" s="286">
        <v>11035.91</v>
      </c>
      <c r="E25" s="34" t="e">
        <f t="shared" si="0"/>
        <v>#REF!</v>
      </c>
      <c r="F25" s="34">
        <f t="shared" si="2"/>
        <v>147.1</v>
      </c>
      <c r="G25" s="35">
        <f t="shared" si="1"/>
        <v>45.5</v>
      </c>
    </row>
    <row r="26" spans="1:7" ht="16.5" customHeight="1">
      <c r="A26" s="276" t="s">
        <v>120</v>
      </c>
      <c r="B26" s="285">
        <v>7843</v>
      </c>
      <c r="C26" s="278">
        <v>8000</v>
      </c>
      <c r="D26" s="91">
        <v>11835</v>
      </c>
      <c r="E26" s="34" t="e">
        <f t="shared" si="0"/>
        <v>#REF!</v>
      </c>
      <c r="F26" s="34">
        <f t="shared" si="2"/>
        <v>147.9</v>
      </c>
      <c r="G26" s="35">
        <f t="shared" si="1"/>
        <v>50.9</v>
      </c>
    </row>
    <row r="27" spans="1:7" ht="16.5" customHeight="1">
      <c r="A27" s="276" t="s">
        <v>121</v>
      </c>
      <c r="B27" s="285">
        <v>9837</v>
      </c>
      <c r="C27" s="278">
        <v>4500</v>
      </c>
      <c r="D27" s="91">
        <v>15082.37</v>
      </c>
      <c r="E27" s="34" t="e">
        <f t="shared" si="0"/>
        <v>#REF!</v>
      </c>
      <c r="F27" s="34">
        <f t="shared" si="2"/>
        <v>335.2</v>
      </c>
      <c r="G27" s="35">
        <f t="shared" si="1"/>
        <v>53.3</v>
      </c>
    </row>
    <row r="28" spans="1:7" s="39" customFormat="1" ht="16.5" customHeight="1" thickBot="1">
      <c r="A28" s="287" t="s">
        <v>122</v>
      </c>
      <c r="B28" s="288">
        <v>-42</v>
      </c>
      <c r="C28" s="289">
        <v>0</v>
      </c>
      <c r="D28" s="290">
        <v>-39</v>
      </c>
      <c r="E28" s="291"/>
      <c r="F28" s="291"/>
      <c r="G28" s="292"/>
    </row>
    <row r="29" spans="1:7" s="188" customFormat="1" ht="16.5" customHeight="1">
      <c r="A29" s="393" t="s">
        <v>832</v>
      </c>
      <c r="B29" s="394">
        <f>SUM(B30:B35)</f>
        <v>339775</v>
      </c>
      <c r="C29" s="395">
        <f>SUM(C30:C35)</f>
        <v>363600</v>
      </c>
      <c r="D29" s="396">
        <f>SUM(D30:D35)</f>
        <v>391783</v>
      </c>
      <c r="E29" s="397" t="e">
        <f aca="true" t="shared" si="3" ref="E29:E38">D29/#REF!*100</f>
        <v>#REF!</v>
      </c>
      <c r="F29" s="397">
        <f t="shared" si="2"/>
        <v>107.8</v>
      </c>
      <c r="G29" s="398">
        <f t="shared" si="1"/>
        <v>15.3</v>
      </c>
    </row>
    <row r="30" spans="1:7" ht="16.5" customHeight="1">
      <c r="A30" s="293" t="s">
        <v>687</v>
      </c>
      <c r="B30" s="277">
        <v>173841</v>
      </c>
      <c r="C30" s="278">
        <f>C8</f>
        <v>206000</v>
      </c>
      <c r="D30" s="88">
        <v>196356</v>
      </c>
      <c r="E30" s="34" t="e">
        <f t="shared" si="3"/>
        <v>#REF!</v>
      </c>
      <c r="F30" s="34">
        <f t="shared" si="2"/>
        <v>95.3</v>
      </c>
      <c r="G30" s="35">
        <f t="shared" si="1"/>
        <v>13</v>
      </c>
    </row>
    <row r="31" spans="1:7" ht="16.5" customHeight="1">
      <c r="A31" s="293" t="s">
        <v>688</v>
      </c>
      <c r="B31" s="277">
        <v>799</v>
      </c>
      <c r="C31" s="278">
        <v>900</v>
      </c>
      <c r="D31" s="88">
        <v>797.29</v>
      </c>
      <c r="E31" s="34" t="e">
        <f t="shared" si="3"/>
        <v>#REF!</v>
      </c>
      <c r="F31" s="34">
        <f t="shared" si="2"/>
        <v>88.6</v>
      </c>
      <c r="G31" s="35">
        <f t="shared" si="1"/>
        <v>-0.2</v>
      </c>
    </row>
    <row r="32" spans="1:7" ht="16.5" customHeight="1">
      <c r="A32" s="293" t="s">
        <v>689</v>
      </c>
      <c r="B32" s="277">
        <v>1164</v>
      </c>
      <c r="C32" s="278">
        <v>500</v>
      </c>
      <c r="D32" s="88"/>
      <c r="E32" s="34"/>
      <c r="F32" s="34">
        <f t="shared" si="2"/>
        <v>0</v>
      </c>
      <c r="G32" s="35"/>
    </row>
    <row r="33" spans="1:7" ht="16.5" customHeight="1">
      <c r="A33" s="293" t="s">
        <v>690</v>
      </c>
      <c r="B33" s="277">
        <v>72219</v>
      </c>
      <c r="C33" s="278">
        <f>C10*1.5</f>
        <v>79500</v>
      </c>
      <c r="D33" s="88">
        <v>82182</v>
      </c>
      <c r="E33" s="34" t="e">
        <f t="shared" si="3"/>
        <v>#REF!</v>
      </c>
      <c r="F33" s="34">
        <f t="shared" si="2"/>
        <v>103.4</v>
      </c>
      <c r="G33" s="35">
        <f t="shared" si="1"/>
        <v>13.8</v>
      </c>
    </row>
    <row r="34" spans="1:7" ht="16.5" customHeight="1">
      <c r="A34" s="293" t="s">
        <v>691</v>
      </c>
      <c r="B34" s="277">
        <v>65392.5</v>
      </c>
      <c r="C34" s="278">
        <f>C11*1.5</f>
        <v>46500</v>
      </c>
      <c r="D34" s="88">
        <v>70473</v>
      </c>
      <c r="E34" s="34" t="e">
        <f t="shared" si="3"/>
        <v>#REF!</v>
      </c>
      <c r="F34" s="34">
        <f t="shared" si="2"/>
        <v>151.6</v>
      </c>
      <c r="G34" s="35">
        <f t="shared" si="1"/>
        <v>7.8</v>
      </c>
    </row>
    <row r="35" spans="1:7" ht="16.5" customHeight="1" thickBot="1">
      <c r="A35" s="294" t="s">
        <v>692</v>
      </c>
      <c r="B35" s="295">
        <v>26359</v>
      </c>
      <c r="C35" s="296">
        <v>30200</v>
      </c>
      <c r="D35" s="297">
        <v>41975</v>
      </c>
      <c r="E35" s="298" t="e">
        <f t="shared" si="3"/>
        <v>#REF!</v>
      </c>
      <c r="F35" s="298"/>
      <c r="G35" s="299">
        <f t="shared" si="1"/>
        <v>59.2</v>
      </c>
    </row>
    <row r="36" spans="1:9" s="188" customFormat="1" ht="16.5" customHeight="1">
      <c r="A36" s="399" t="s">
        <v>833</v>
      </c>
      <c r="B36" s="400">
        <f>SUM(B37:B39)</f>
        <v>799649</v>
      </c>
      <c r="C36" s="401">
        <f>SUM(C37:C39)</f>
        <v>855600</v>
      </c>
      <c r="D36" s="402">
        <f>SUM(D37:D39)</f>
        <v>892289</v>
      </c>
      <c r="E36" s="397" t="e">
        <f t="shared" si="3"/>
        <v>#REF!</v>
      </c>
      <c r="F36" s="397">
        <f t="shared" si="2"/>
        <v>104.3</v>
      </c>
      <c r="G36" s="398">
        <f t="shared" si="1"/>
        <v>11.6</v>
      </c>
      <c r="I36" s="403"/>
    </row>
    <row r="37" spans="1:7" ht="16.5" customHeight="1">
      <c r="A37" s="300" t="s">
        <v>693</v>
      </c>
      <c r="B37" s="279">
        <v>755499</v>
      </c>
      <c r="C37" s="182">
        <v>814600</v>
      </c>
      <c r="D37" s="90">
        <v>828966</v>
      </c>
      <c r="E37" s="34" t="e">
        <f t="shared" si="3"/>
        <v>#REF!</v>
      </c>
      <c r="F37" s="34">
        <f t="shared" si="2"/>
        <v>101.8</v>
      </c>
      <c r="G37" s="35">
        <f t="shared" si="1"/>
        <v>9.7</v>
      </c>
    </row>
    <row r="38" spans="1:7" ht="16.5" customHeight="1">
      <c r="A38" s="300" t="s">
        <v>694</v>
      </c>
      <c r="B38" s="279">
        <v>44192</v>
      </c>
      <c r="C38" s="182">
        <v>41000</v>
      </c>
      <c r="D38" s="90">
        <v>63362</v>
      </c>
      <c r="E38" s="34" t="e">
        <f t="shared" si="3"/>
        <v>#REF!</v>
      </c>
      <c r="F38" s="34">
        <f t="shared" si="2"/>
        <v>154.5</v>
      </c>
      <c r="G38" s="35">
        <f t="shared" si="1"/>
        <v>43.4</v>
      </c>
    </row>
    <row r="39" spans="1:7" ht="16.5" customHeight="1" thickBot="1">
      <c r="A39" s="301" t="s">
        <v>695</v>
      </c>
      <c r="B39" s="302">
        <v>-42</v>
      </c>
      <c r="C39" s="303"/>
      <c r="D39" s="304">
        <v>-39</v>
      </c>
      <c r="E39" s="298"/>
      <c r="F39" s="298"/>
      <c r="G39" s="299"/>
    </row>
    <row r="40" spans="1:7" s="188" customFormat="1" ht="16.5" customHeight="1">
      <c r="A40" s="393" t="s">
        <v>834</v>
      </c>
      <c r="B40" s="404">
        <f>(B29+B7)/B36*100</f>
        <v>94.5</v>
      </c>
      <c r="C40" s="405">
        <f>(C29+C7)/C36*100</f>
        <v>95.2</v>
      </c>
      <c r="D40" s="397">
        <f>(D29+D7)/D36*100</f>
        <v>92.9</v>
      </c>
      <c r="E40" s="397"/>
      <c r="F40" s="397"/>
      <c r="G40" s="406"/>
    </row>
    <row r="41" spans="1:7" ht="16.5" customHeight="1" thickBot="1">
      <c r="A41" s="407" t="s">
        <v>123</v>
      </c>
      <c r="B41" s="305">
        <f>B7/B6*100</f>
        <v>90.4</v>
      </c>
      <c r="C41" s="306">
        <f>C7/C6*100</f>
        <v>91.7</v>
      </c>
      <c r="D41" s="307">
        <f>D7/D6*100</f>
        <v>87.3</v>
      </c>
      <c r="E41" s="291"/>
      <c r="F41" s="291"/>
      <c r="G41" s="308"/>
    </row>
    <row r="42" spans="1:7" ht="16.5" customHeight="1">
      <c r="A42" s="408" t="s">
        <v>835</v>
      </c>
      <c r="B42" s="409">
        <v>221744</v>
      </c>
      <c r="C42" s="410"/>
      <c r="D42" s="411">
        <f>D43+D44+D45</f>
        <v>239388</v>
      </c>
      <c r="E42" s="412"/>
      <c r="F42" s="412"/>
      <c r="G42" s="413">
        <f aca="true" t="shared" si="4" ref="G42:G51">(D42-B42)/B42*100</f>
        <v>8</v>
      </c>
    </row>
    <row r="43" spans="1:7" ht="16.5" customHeight="1">
      <c r="A43" s="414" t="s">
        <v>836</v>
      </c>
      <c r="B43" s="415">
        <v>23722</v>
      </c>
      <c r="C43" s="416"/>
      <c r="D43" s="415">
        <v>23722</v>
      </c>
      <c r="E43" s="37"/>
      <c r="F43" s="37"/>
      <c r="G43" s="417">
        <f t="shared" si="4"/>
        <v>0</v>
      </c>
    </row>
    <row r="44" spans="1:7" ht="16.5" customHeight="1">
      <c r="A44" s="414" t="s">
        <v>837</v>
      </c>
      <c r="B44" s="415">
        <v>107564</v>
      </c>
      <c r="C44" s="416"/>
      <c r="D44" s="415">
        <v>166932</v>
      </c>
      <c r="E44" s="37"/>
      <c r="F44" s="37"/>
      <c r="G44" s="417">
        <f t="shared" si="4"/>
        <v>55.2</v>
      </c>
    </row>
    <row r="45" spans="1:7" ht="16.5" customHeight="1">
      <c r="A45" s="414" t="s">
        <v>838</v>
      </c>
      <c r="B45" s="415">
        <v>90458</v>
      </c>
      <c r="C45" s="416"/>
      <c r="D45" s="415">
        <v>48734</v>
      </c>
      <c r="E45" s="37"/>
      <c r="F45" s="37"/>
      <c r="G45" s="417">
        <f t="shared" si="4"/>
        <v>-46.1</v>
      </c>
    </row>
    <row r="46" spans="1:7" ht="16.5" customHeight="1">
      <c r="A46" s="408" t="s">
        <v>839</v>
      </c>
      <c r="B46" s="415">
        <v>11002</v>
      </c>
      <c r="C46" s="418"/>
      <c r="D46" s="415">
        <v>27213</v>
      </c>
      <c r="E46" s="412"/>
      <c r="F46" s="412"/>
      <c r="G46" s="413">
        <f t="shared" si="4"/>
        <v>147.3</v>
      </c>
    </row>
    <row r="47" spans="1:7" ht="16.5" customHeight="1">
      <c r="A47" s="408" t="s">
        <v>840</v>
      </c>
      <c r="B47" s="415">
        <v>71874</v>
      </c>
      <c r="C47" s="418"/>
      <c r="D47" s="415">
        <v>120163</v>
      </c>
      <c r="E47" s="412"/>
      <c r="F47" s="412"/>
      <c r="G47" s="413">
        <f t="shared" si="4"/>
        <v>67.2</v>
      </c>
    </row>
    <row r="48" spans="1:7" ht="16.5" customHeight="1">
      <c r="A48" s="408" t="s">
        <v>841</v>
      </c>
      <c r="B48" s="415">
        <v>153122</v>
      </c>
      <c r="C48" s="418"/>
      <c r="D48" s="415">
        <v>56653</v>
      </c>
      <c r="E48" s="412"/>
      <c r="F48" s="412"/>
      <c r="G48" s="413">
        <f t="shared" si="4"/>
        <v>-63</v>
      </c>
    </row>
    <row r="49" spans="1:7" ht="16.5" customHeight="1">
      <c r="A49" s="408" t="s">
        <v>1005</v>
      </c>
      <c r="B49" s="415">
        <v>0</v>
      </c>
      <c r="C49" s="418"/>
      <c r="D49" s="415">
        <v>146</v>
      </c>
      <c r="E49" s="412"/>
      <c r="F49" s="412"/>
      <c r="G49" s="413"/>
    </row>
    <row r="50" spans="1:7" ht="16.5" customHeight="1">
      <c r="A50" s="408" t="s">
        <v>842</v>
      </c>
      <c r="B50" s="415">
        <v>32185</v>
      </c>
      <c r="C50" s="418"/>
      <c r="D50" s="415">
        <v>18000</v>
      </c>
      <c r="E50" s="412"/>
      <c r="F50" s="412"/>
      <c r="G50" s="413">
        <f t="shared" si="4"/>
        <v>-44.1</v>
      </c>
    </row>
    <row r="51" spans="1:7" ht="24.75" customHeight="1" thickBot="1">
      <c r="A51" s="419" t="s">
        <v>843</v>
      </c>
      <c r="B51" s="420">
        <f>B6+B42+B46+B47+B48+B49+B50</f>
        <v>949801</v>
      </c>
      <c r="C51" s="421"/>
      <c r="D51" s="420">
        <f>D6+D42+D46+D47+D48+D49+D50</f>
        <v>962069</v>
      </c>
      <c r="E51" s="422"/>
      <c r="F51" s="422"/>
      <c r="G51" s="423">
        <f t="shared" si="4"/>
        <v>1.3</v>
      </c>
    </row>
    <row r="52" spans="1:7" ht="21.75" customHeight="1">
      <c r="A52" s="572" t="s">
        <v>850</v>
      </c>
      <c r="B52" s="573"/>
      <c r="C52" s="573"/>
      <c r="D52" s="573"/>
      <c r="E52" s="573"/>
      <c r="F52" s="573"/>
      <c r="G52" s="573"/>
    </row>
  </sheetData>
  <sheetProtection/>
  <mergeCells count="6">
    <mergeCell ref="A52:G52"/>
    <mergeCell ref="A4:A5"/>
    <mergeCell ref="B4:B5"/>
    <mergeCell ref="A2:G2"/>
    <mergeCell ref="C3:G3"/>
    <mergeCell ref="C4:G4"/>
  </mergeCells>
  <printOptions/>
  <pageMargins left="0.71" right="0.71" top="0.75" bottom="0.75" header="0.31" footer="0.31"/>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J25" sqref="J25"/>
    </sheetView>
  </sheetViews>
  <sheetFormatPr defaultColWidth="9.00390625" defaultRowHeight="15.75"/>
  <cols>
    <col min="1" max="1" width="43.875" style="0" customWidth="1"/>
    <col min="2" max="2" width="10.625" style="0" customWidth="1"/>
    <col min="3" max="3" width="10.75390625" style="0" customWidth="1"/>
    <col min="4" max="4" width="11.625" style="71" customWidth="1"/>
  </cols>
  <sheetData>
    <row r="1" spans="1:5" ht="14.25">
      <c r="A1" s="74" t="s">
        <v>527</v>
      </c>
      <c r="B1" s="68"/>
      <c r="C1" s="68"/>
      <c r="D1" s="70"/>
      <c r="E1" s="68"/>
    </row>
    <row r="2" spans="1:5" ht="24">
      <c r="A2" s="670" t="s">
        <v>977</v>
      </c>
      <c r="B2" s="670"/>
      <c r="C2" s="670"/>
      <c r="D2" s="670"/>
      <c r="E2" s="27"/>
    </row>
    <row r="3" spans="1:5" ht="15" thickBot="1">
      <c r="A3" s="26"/>
      <c r="B3" s="26"/>
      <c r="C3" s="26"/>
      <c r="D3" s="28" t="s">
        <v>1</v>
      </c>
      <c r="E3" s="27"/>
    </row>
    <row r="4" spans="1:5" s="252" customFormat="1" ht="14.25" customHeight="1">
      <c r="A4" s="671" t="s">
        <v>70</v>
      </c>
      <c r="B4" s="673" t="s">
        <v>69</v>
      </c>
      <c r="C4" s="675" t="s">
        <v>67</v>
      </c>
      <c r="D4" s="677" t="s">
        <v>68</v>
      </c>
      <c r="E4" s="251"/>
    </row>
    <row r="5" spans="1:5" s="252" customFormat="1" ht="24" customHeight="1">
      <c r="A5" s="672"/>
      <c r="B5" s="674"/>
      <c r="C5" s="676"/>
      <c r="D5" s="678"/>
      <c r="E5" s="251"/>
    </row>
    <row r="6" spans="1:5" s="252" customFormat="1" ht="21.75" customHeight="1">
      <c r="A6" s="253" t="s">
        <v>670</v>
      </c>
      <c r="B6" s="254">
        <f>SUM(B7:B11)</f>
        <v>47158</v>
      </c>
      <c r="C6" s="254">
        <f>SUM(C7:C11)</f>
        <v>53992</v>
      </c>
      <c r="D6" s="255">
        <f>C6/B6*100</f>
        <v>114.5</v>
      </c>
      <c r="E6" s="251"/>
    </row>
    <row r="7" spans="1:5" s="252" customFormat="1" ht="21.75" customHeight="1">
      <c r="A7" s="256" t="s">
        <v>63</v>
      </c>
      <c r="B7" s="564">
        <v>7600</v>
      </c>
      <c r="C7" s="564">
        <v>12595.41</v>
      </c>
      <c r="D7" s="255">
        <f>C7/B7*100</f>
        <v>165.7</v>
      </c>
      <c r="E7" s="251"/>
    </row>
    <row r="8" spans="1:5" s="252" customFormat="1" ht="21.75" customHeight="1">
      <c r="A8" s="256" t="s">
        <v>65</v>
      </c>
      <c r="B8" s="564">
        <v>2000</v>
      </c>
      <c r="C8" s="564">
        <v>3937</v>
      </c>
      <c r="D8" s="255">
        <f>C8/B8*100</f>
        <v>196.9</v>
      </c>
      <c r="E8" s="251"/>
    </row>
    <row r="9" spans="1:5" s="252" customFormat="1" ht="21.75" customHeight="1">
      <c r="A9" s="256" t="s">
        <v>64</v>
      </c>
      <c r="B9" s="564">
        <v>37328</v>
      </c>
      <c r="C9" s="564">
        <v>36224.54</v>
      </c>
      <c r="D9" s="255">
        <f aca="true" t="shared" si="0" ref="D9:D16">C9/B9*100</f>
        <v>97</v>
      </c>
      <c r="E9" s="251"/>
    </row>
    <row r="10" spans="1:5" s="252" customFormat="1" ht="21.75" customHeight="1">
      <c r="A10" s="256" t="s">
        <v>671</v>
      </c>
      <c r="B10" s="564">
        <v>230</v>
      </c>
      <c r="C10" s="564">
        <v>45</v>
      </c>
      <c r="D10" s="255">
        <f t="shared" si="0"/>
        <v>19.6</v>
      </c>
      <c r="E10" s="251"/>
    </row>
    <row r="11" spans="1:5" s="252" customFormat="1" ht="21.75" customHeight="1">
      <c r="A11" s="256" t="s">
        <v>66</v>
      </c>
      <c r="B11" s="564">
        <v>0</v>
      </c>
      <c r="C11" s="564">
        <v>1190</v>
      </c>
      <c r="D11" s="255"/>
      <c r="E11" s="251"/>
    </row>
    <row r="12" spans="1:5" s="252" customFormat="1" ht="21.75" customHeight="1">
      <c r="A12" s="253" t="s">
        <v>672</v>
      </c>
      <c r="B12" s="254">
        <f>SUM(B13:B17)</f>
        <v>47382</v>
      </c>
      <c r="C12" s="254">
        <f>SUM(C13:C17)</f>
        <v>51057</v>
      </c>
      <c r="D12" s="255">
        <f t="shared" si="0"/>
        <v>107.8</v>
      </c>
      <c r="E12" s="251"/>
    </row>
    <row r="13" spans="1:5" s="252" customFormat="1" ht="21.75" customHeight="1">
      <c r="A13" s="257" t="s">
        <v>63</v>
      </c>
      <c r="B13" s="564">
        <v>40699</v>
      </c>
      <c r="C13" s="254">
        <v>38438</v>
      </c>
      <c r="D13" s="255">
        <f>C13/B13*100</f>
        <v>94.4</v>
      </c>
      <c r="E13" s="251"/>
    </row>
    <row r="14" spans="1:5" s="252" customFormat="1" ht="21.75" customHeight="1">
      <c r="A14" s="257" t="s">
        <v>65</v>
      </c>
      <c r="B14" s="564">
        <v>180</v>
      </c>
      <c r="C14" s="254">
        <v>85</v>
      </c>
      <c r="D14" s="255">
        <f>C14/B14*100</f>
        <v>47.2</v>
      </c>
      <c r="E14" s="251"/>
    </row>
    <row r="15" spans="1:5" s="252" customFormat="1" ht="21.75" customHeight="1">
      <c r="A15" s="257" t="s">
        <v>64</v>
      </c>
      <c r="B15" s="564">
        <v>6500</v>
      </c>
      <c r="C15" s="254">
        <v>12461</v>
      </c>
      <c r="D15" s="255">
        <f t="shared" si="0"/>
        <v>191.7</v>
      </c>
      <c r="E15" s="251"/>
    </row>
    <row r="16" spans="1:5" s="252" customFormat="1" ht="21.75" customHeight="1">
      <c r="A16" s="258" t="s">
        <v>671</v>
      </c>
      <c r="B16" s="564">
        <v>3</v>
      </c>
      <c r="C16" s="254">
        <v>73</v>
      </c>
      <c r="D16" s="255">
        <f t="shared" si="0"/>
        <v>2433.3</v>
      </c>
      <c r="E16" s="251"/>
    </row>
    <row r="17" spans="1:5" s="252" customFormat="1" ht="21.75" customHeight="1" thickBot="1">
      <c r="A17" s="259" t="s">
        <v>66</v>
      </c>
      <c r="B17" s="260"/>
      <c r="C17" s="260"/>
      <c r="D17" s="261"/>
      <c r="E17" s="251"/>
    </row>
  </sheetData>
  <sheetProtection/>
  <mergeCells count="5">
    <mergeCell ref="A2:D2"/>
    <mergeCell ref="A4:A5"/>
    <mergeCell ref="B4:B5"/>
    <mergeCell ref="C4:C5"/>
    <mergeCell ref="D4:D5"/>
  </mergeCells>
  <printOptions/>
  <pageMargins left="0.71" right="0.71" top="0.75" bottom="0.75" header="0.31" footer="0.31"/>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5"/>
  <sheetViews>
    <sheetView showGridLines="0" zoomScalePageLayoutView="0" workbookViewId="0" topLeftCell="A1">
      <selection activeCell="D12" sqref="D12"/>
    </sheetView>
  </sheetViews>
  <sheetFormatPr defaultColWidth="9.00390625" defaultRowHeight="15.75"/>
  <cols>
    <col min="1" max="1" width="49.00390625" style="0" customWidth="1"/>
    <col min="2" max="3" width="11.75390625" style="0" customWidth="1"/>
    <col min="4" max="4" width="12.125" style="71" customWidth="1"/>
  </cols>
  <sheetData>
    <row r="1" spans="1:4" ht="14.25">
      <c r="A1" s="74" t="s">
        <v>528</v>
      </c>
      <c r="B1" s="68"/>
      <c r="C1" s="68"/>
      <c r="D1" s="70"/>
    </row>
    <row r="2" spans="1:4" s="69" customFormat="1" ht="24">
      <c r="A2" s="670" t="s">
        <v>978</v>
      </c>
      <c r="B2" s="670"/>
      <c r="C2" s="670"/>
      <c r="D2" s="670"/>
    </row>
    <row r="3" spans="1:4" ht="15" thickBot="1">
      <c r="A3" s="29"/>
      <c r="B3" s="29"/>
      <c r="C3" s="29"/>
      <c r="D3" s="72" t="s">
        <v>1</v>
      </c>
    </row>
    <row r="4" spans="1:4" s="252" customFormat="1" ht="14.25" customHeight="1">
      <c r="A4" s="671" t="s">
        <v>62</v>
      </c>
      <c r="B4" s="673" t="s">
        <v>69</v>
      </c>
      <c r="C4" s="675" t="s">
        <v>67</v>
      </c>
      <c r="D4" s="677" t="s">
        <v>68</v>
      </c>
    </row>
    <row r="5" spans="1:4" s="252" customFormat="1" ht="31.5" customHeight="1">
      <c r="A5" s="672"/>
      <c r="B5" s="674"/>
      <c r="C5" s="676"/>
      <c r="D5" s="678"/>
    </row>
    <row r="6" spans="1:4" s="252" customFormat="1" ht="24" customHeight="1">
      <c r="A6" s="253" t="s">
        <v>673</v>
      </c>
      <c r="B6" s="565">
        <f>SUM(B7:B10)</f>
        <v>34771</v>
      </c>
      <c r="C6" s="565">
        <f>SUM(C7:C10)</f>
        <v>37250</v>
      </c>
      <c r="D6" s="263">
        <f>C6/B6*100</f>
        <v>107.1</v>
      </c>
    </row>
    <row r="7" spans="1:4" s="252" customFormat="1" ht="24" customHeight="1">
      <c r="A7" s="266" t="s">
        <v>674</v>
      </c>
      <c r="B7" s="565">
        <v>33200</v>
      </c>
      <c r="C7" s="565">
        <v>37216</v>
      </c>
      <c r="D7" s="263">
        <f>C7/B7*100</f>
        <v>112.1</v>
      </c>
    </row>
    <row r="8" spans="1:4" s="252" customFormat="1" ht="24" customHeight="1">
      <c r="A8" s="266" t="s">
        <v>675</v>
      </c>
      <c r="B8" s="565">
        <v>35</v>
      </c>
      <c r="C8" s="565">
        <v>34</v>
      </c>
      <c r="D8" s="263">
        <f>C8/B8*100</f>
        <v>97.1</v>
      </c>
    </row>
    <row r="9" spans="1:4" s="252" customFormat="1" ht="24" customHeight="1">
      <c r="A9" s="266" t="s">
        <v>676</v>
      </c>
      <c r="B9" s="565"/>
      <c r="C9" s="565"/>
      <c r="D9" s="263"/>
    </row>
    <row r="10" spans="1:4" s="252" customFormat="1" ht="24" customHeight="1">
      <c r="A10" s="266" t="s">
        <v>677</v>
      </c>
      <c r="B10" s="565">
        <v>1536</v>
      </c>
      <c r="C10" s="565"/>
      <c r="D10" s="263"/>
    </row>
    <row r="11" spans="1:4" s="252" customFormat="1" ht="24" customHeight="1">
      <c r="A11" s="253" t="s">
        <v>678</v>
      </c>
      <c r="B11" s="565">
        <f>SUM(B12:B15)</f>
        <v>51615</v>
      </c>
      <c r="C11" s="565">
        <f>SUM(C12:C15)</f>
        <v>48574</v>
      </c>
      <c r="D11" s="263">
        <f>C11/B11*100</f>
        <v>94.1</v>
      </c>
    </row>
    <row r="12" spans="1:4" s="252" customFormat="1" ht="24" customHeight="1">
      <c r="A12" s="266" t="s">
        <v>674</v>
      </c>
      <c r="B12" s="565">
        <v>51559</v>
      </c>
      <c r="C12" s="566">
        <v>48516</v>
      </c>
      <c r="D12" s="263">
        <f>C12/B12*100</f>
        <v>94.1</v>
      </c>
    </row>
    <row r="13" spans="1:4" s="252" customFormat="1" ht="24" customHeight="1">
      <c r="A13" s="266" t="s">
        <v>675</v>
      </c>
      <c r="B13" s="565">
        <v>56</v>
      </c>
      <c r="C13" s="566">
        <v>58</v>
      </c>
      <c r="D13" s="263">
        <f>C13/B13*100</f>
        <v>103.6</v>
      </c>
    </row>
    <row r="14" spans="1:4" s="252" customFormat="1" ht="24" customHeight="1">
      <c r="A14" s="266" t="s">
        <v>676</v>
      </c>
      <c r="B14" s="262"/>
      <c r="C14" s="262"/>
      <c r="D14" s="263"/>
    </row>
    <row r="15" spans="1:4" s="252" customFormat="1" ht="24" customHeight="1" thickBot="1">
      <c r="A15" s="267" t="s">
        <v>677</v>
      </c>
      <c r="B15" s="264"/>
      <c r="C15" s="264"/>
      <c r="D15" s="265"/>
    </row>
  </sheetData>
  <sheetProtection/>
  <mergeCells count="5">
    <mergeCell ref="A2:D2"/>
    <mergeCell ref="A4:A5"/>
    <mergeCell ref="B4:B5"/>
    <mergeCell ref="C4:C5"/>
    <mergeCell ref="D4:D5"/>
  </mergeCells>
  <printOptions/>
  <pageMargins left="0.71" right="0.71" top="0.75" bottom="0.75" header="0.31" footer="0.31"/>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A18" sqref="A18:D18"/>
    </sheetView>
  </sheetViews>
  <sheetFormatPr defaultColWidth="9.00390625" defaultRowHeight="15.75"/>
  <cols>
    <col min="1" max="1" width="45.00390625" style="0" customWidth="1"/>
    <col min="2" max="2" width="10.625" style="0" customWidth="1"/>
    <col min="3" max="3" width="10.75390625" style="0" customWidth="1"/>
    <col min="4" max="4" width="11.625" style="71" customWidth="1"/>
  </cols>
  <sheetData>
    <row r="1" spans="1:5" ht="14.25">
      <c r="A1" s="243" t="s">
        <v>660</v>
      </c>
      <c r="B1" s="83"/>
      <c r="C1" s="83"/>
      <c r="D1" s="70"/>
      <c r="E1" s="83"/>
    </row>
    <row r="2" spans="1:5" ht="24">
      <c r="A2" s="670" t="s">
        <v>979</v>
      </c>
      <c r="B2" s="670"/>
      <c r="C2" s="670"/>
      <c r="D2" s="670"/>
      <c r="E2" s="27"/>
    </row>
    <row r="3" spans="1:5" ht="15" thickBot="1">
      <c r="A3" s="26"/>
      <c r="B3" s="26"/>
      <c r="C3" s="26"/>
      <c r="D3" s="28" t="s">
        <v>1</v>
      </c>
      <c r="E3" s="27"/>
    </row>
    <row r="4" spans="1:5" s="252" customFormat="1" ht="14.25" customHeight="1">
      <c r="A4" s="671" t="s">
        <v>70</v>
      </c>
      <c r="B4" s="673" t="s">
        <v>69</v>
      </c>
      <c r="C4" s="675" t="s">
        <v>67</v>
      </c>
      <c r="D4" s="677" t="s">
        <v>68</v>
      </c>
      <c r="E4" s="251"/>
    </row>
    <row r="5" spans="1:5" s="252" customFormat="1" ht="24" customHeight="1">
      <c r="A5" s="672"/>
      <c r="B5" s="674"/>
      <c r="C5" s="676"/>
      <c r="D5" s="678"/>
      <c r="E5" s="251"/>
    </row>
    <row r="6" spans="1:5" s="252" customFormat="1" ht="21.75" customHeight="1">
      <c r="A6" s="253" t="s">
        <v>670</v>
      </c>
      <c r="B6" s="254">
        <f>SUM(B7:B11)</f>
        <v>47158</v>
      </c>
      <c r="C6" s="254">
        <f>SUM(C7:C11)</f>
        <v>53992</v>
      </c>
      <c r="D6" s="255">
        <f>C6/B6*100</f>
        <v>114.5</v>
      </c>
      <c r="E6" s="251"/>
    </row>
    <row r="7" spans="1:5" s="252" customFormat="1" ht="21.75" customHeight="1">
      <c r="A7" s="256" t="s">
        <v>63</v>
      </c>
      <c r="B7" s="564">
        <v>7600</v>
      </c>
      <c r="C7" s="564">
        <v>12595.41</v>
      </c>
      <c r="D7" s="255">
        <f>C7/B7*100</f>
        <v>165.7</v>
      </c>
      <c r="E7" s="251"/>
    </row>
    <row r="8" spans="1:5" s="252" customFormat="1" ht="21.75" customHeight="1">
      <c r="A8" s="256" t="s">
        <v>65</v>
      </c>
      <c r="B8" s="564">
        <v>2000</v>
      </c>
      <c r="C8" s="564">
        <v>3937</v>
      </c>
      <c r="D8" s="255">
        <f>C8/B8*100</f>
        <v>196.9</v>
      </c>
      <c r="E8" s="251"/>
    </row>
    <row r="9" spans="1:5" s="252" customFormat="1" ht="21.75" customHeight="1">
      <c r="A9" s="256" t="s">
        <v>64</v>
      </c>
      <c r="B9" s="564">
        <v>37328</v>
      </c>
      <c r="C9" s="564">
        <v>36224.54</v>
      </c>
      <c r="D9" s="255">
        <f aca="true" t="shared" si="0" ref="D9:D16">C9/B9*100</f>
        <v>97</v>
      </c>
      <c r="E9" s="251"/>
    </row>
    <row r="10" spans="1:5" s="252" customFormat="1" ht="21.75" customHeight="1">
      <c r="A10" s="256" t="s">
        <v>671</v>
      </c>
      <c r="B10" s="564">
        <v>230</v>
      </c>
      <c r="C10" s="564">
        <v>45</v>
      </c>
      <c r="D10" s="255">
        <f t="shared" si="0"/>
        <v>19.6</v>
      </c>
      <c r="E10" s="251"/>
    </row>
    <row r="11" spans="1:5" s="252" customFormat="1" ht="21.75" customHeight="1">
      <c r="A11" s="256" t="s">
        <v>66</v>
      </c>
      <c r="B11" s="564">
        <v>0</v>
      </c>
      <c r="C11" s="564">
        <v>1190</v>
      </c>
      <c r="D11" s="255"/>
      <c r="E11" s="251"/>
    </row>
    <row r="12" spans="1:5" s="252" customFormat="1" ht="21.75" customHeight="1">
      <c r="A12" s="253" t="s">
        <v>672</v>
      </c>
      <c r="B12" s="254">
        <f>SUM(B13:B17)</f>
        <v>47382</v>
      </c>
      <c r="C12" s="254">
        <f>SUM(C13:C17)</f>
        <v>51057</v>
      </c>
      <c r="D12" s="255">
        <f t="shared" si="0"/>
        <v>107.8</v>
      </c>
      <c r="E12" s="251"/>
    </row>
    <row r="13" spans="1:5" s="252" customFormat="1" ht="21.75" customHeight="1">
      <c r="A13" s="257" t="s">
        <v>63</v>
      </c>
      <c r="B13" s="564">
        <v>40699</v>
      </c>
      <c r="C13" s="254">
        <v>38438</v>
      </c>
      <c r="D13" s="255">
        <f>C13/B13*100</f>
        <v>94.4</v>
      </c>
      <c r="E13" s="251"/>
    </row>
    <row r="14" spans="1:5" s="252" customFormat="1" ht="21.75" customHeight="1">
      <c r="A14" s="257" t="s">
        <v>65</v>
      </c>
      <c r="B14" s="564">
        <v>180</v>
      </c>
      <c r="C14" s="254">
        <v>85</v>
      </c>
      <c r="D14" s="255">
        <f>C14/B14*100</f>
        <v>47.2</v>
      </c>
      <c r="E14" s="251"/>
    </row>
    <row r="15" spans="1:5" s="252" customFormat="1" ht="21.75" customHeight="1">
      <c r="A15" s="257" t="s">
        <v>64</v>
      </c>
      <c r="B15" s="564">
        <v>6500</v>
      </c>
      <c r="C15" s="254">
        <v>12461</v>
      </c>
      <c r="D15" s="255">
        <f t="shared" si="0"/>
        <v>191.7</v>
      </c>
      <c r="E15" s="251"/>
    </row>
    <row r="16" spans="1:5" s="252" customFormat="1" ht="21.75" customHeight="1">
      <c r="A16" s="258" t="s">
        <v>671</v>
      </c>
      <c r="B16" s="564">
        <v>3</v>
      </c>
      <c r="C16" s="254">
        <v>73</v>
      </c>
      <c r="D16" s="255">
        <f t="shared" si="0"/>
        <v>2433.3</v>
      </c>
      <c r="E16" s="251"/>
    </row>
    <row r="17" spans="1:5" s="252" customFormat="1" ht="21.75" customHeight="1" thickBot="1">
      <c r="A17" s="259" t="s">
        <v>66</v>
      </c>
      <c r="B17" s="260"/>
      <c r="C17" s="260"/>
      <c r="D17" s="261"/>
      <c r="E17" s="251"/>
    </row>
    <row r="18" spans="1:12" ht="35.25" customHeight="1">
      <c r="A18" s="669" t="s">
        <v>669</v>
      </c>
      <c r="B18" s="669"/>
      <c r="C18" s="669"/>
      <c r="D18" s="669"/>
      <c r="E18" s="249"/>
      <c r="F18" s="249"/>
      <c r="G18" s="249"/>
      <c r="H18" s="73"/>
      <c r="I18" s="73"/>
      <c r="J18" s="73"/>
      <c r="K18" s="73"/>
      <c r="L18" s="195"/>
    </row>
  </sheetData>
  <sheetProtection/>
  <mergeCells count="6">
    <mergeCell ref="A2:D2"/>
    <mergeCell ref="A4:A5"/>
    <mergeCell ref="B4:B5"/>
    <mergeCell ref="C4:C5"/>
    <mergeCell ref="D4:D5"/>
    <mergeCell ref="A18:D18"/>
  </mergeCells>
  <printOptions/>
  <pageMargins left="0.71" right="0.71" top="0.75" bottom="0.75" header="0.31" footer="0.31"/>
  <pageSetup orientation="portrait" paperSize="9"/>
</worksheet>
</file>

<file path=xl/worksheets/sheet23.xml><?xml version="1.0" encoding="utf-8"?>
<worksheet xmlns="http://schemas.openxmlformats.org/spreadsheetml/2006/main" xmlns:r="http://schemas.openxmlformats.org/officeDocument/2006/relationships">
  <dimension ref="A1:L16"/>
  <sheetViews>
    <sheetView showGridLines="0" zoomScalePageLayoutView="0" workbookViewId="0" topLeftCell="A1">
      <selection activeCell="B14" sqref="B14"/>
    </sheetView>
  </sheetViews>
  <sheetFormatPr defaultColWidth="9.00390625" defaultRowHeight="15.75"/>
  <cols>
    <col min="1" max="1" width="49.00390625" style="0" customWidth="1"/>
    <col min="2" max="3" width="11.75390625" style="0" customWidth="1"/>
    <col min="4" max="4" width="12.125" style="71" customWidth="1"/>
  </cols>
  <sheetData>
    <row r="1" spans="1:4" ht="14.25">
      <c r="A1" s="268" t="s">
        <v>679</v>
      </c>
      <c r="B1" s="243"/>
      <c r="C1" s="243"/>
      <c r="D1" s="70"/>
    </row>
    <row r="2" spans="1:4" s="69" customFormat="1" ht="24">
      <c r="A2" s="670" t="s">
        <v>980</v>
      </c>
      <c r="B2" s="670"/>
      <c r="C2" s="670"/>
      <c r="D2" s="670"/>
    </row>
    <row r="3" spans="1:4" ht="15" thickBot="1">
      <c r="A3" s="29"/>
      <c r="B3" s="29"/>
      <c r="C3" s="29"/>
      <c r="D3" s="72" t="s">
        <v>1</v>
      </c>
    </row>
    <row r="4" spans="1:4" s="252" customFormat="1" ht="14.25" customHeight="1">
      <c r="A4" s="671" t="s">
        <v>62</v>
      </c>
      <c r="B4" s="673" t="s">
        <v>69</v>
      </c>
      <c r="C4" s="675" t="s">
        <v>67</v>
      </c>
      <c r="D4" s="677" t="s">
        <v>68</v>
      </c>
    </row>
    <row r="5" spans="1:4" s="252" customFormat="1" ht="31.5" customHeight="1">
      <c r="A5" s="672"/>
      <c r="B5" s="674"/>
      <c r="C5" s="676"/>
      <c r="D5" s="678"/>
    </row>
    <row r="6" spans="1:4" s="252" customFormat="1" ht="24" customHeight="1">
      <c r="A6" s="253" t="s">
        <v>673</v>
      </c>
      <c r="B6" s="565">
        <f>SUM(B7:B10)</f>
        <v>34771</v>
      </c>
      <c r="C6" s="565">
        <f>SUM(C7:C10)</f>
        <v>37250</v>
      </c>
      <c r="D6" s="263">
        <f>C6/B6*100</f>
        <v>107.1</v>
      </c>
    </row>
    <row r="7" spans="1:4" s="252" customFormat="1" ht="24" customHeight="1">
      <c r="A7" s="266" t="s">
        <v>674</v>
      </c>
      <c r="B7" s="565">
        <v>33200</v>
      </c>
      <c r="C7" s="565">
        <v>37216</v>
      </c>
      <c r="D7" s="263">
        <f>C7/B7*100</f>
        <v>112.1</v>
      </c>
    </row>
    <row r="8" spans="1:4" s="252" customFormat="1" ht="24" customHeight="1">
      <c r="A8" s="266" t="s">
        <v>675</v>
      </c>
      <c r="B8" s="565">
        <v>35</v>
      </c>
      <c r="C8" s="565">
        <v>34</v>
      </c>
      <c r="D8" s="263">
        <f>C8/B8*100</f>
        <v>97.1</v>
      </c>
    </row>
    <row r="9" spans="1:4" s="252" customFormat="1" ht="24" customHeight="1">
      <c r="A9" s="266" t="s">
        <v>676</v>
      </c>
      <c r="B9" s="565"/>
      <c r="C9" s="565"/>
      <c r="D9" s="263"/>
    </row>
    <row r="10" spans="1:4" s="252" customFormat="1" ht="24" customHeight="1">
      <c r="A10" s="266" t="s">
        <v>677</v>
      </c>
      <c r="B10" s="565">
        <v>1536</v>
      </c>
      <c r="C10" s="565"/>
      <c r="D10" s="263"/>
    </row>
    <row r="11" spans="1:4" s="252" customFormat="1" ht="24" customHeight="1">
      <c r="A11" s="253" t="s">
        <v>678</v>
      </c>
      <c r="B11" s="565">
        <f>SUM(B12:B15)</f>
        <v>51615</v>
      </c>
      <c r="C11" s="565">
        <f>SUM(C12:C15)</f>
        <v>48574</v>
      </c>
      <c r="D11" s="263">
        <f>C11/B11*100</f>
        <v>94.1</v>
      </c>
    </row>
    <row r="12" spans="1:4" s="252" customFormat="1" ht="24" customHeight="1">
      <c r="A12" s="266" t="s">
        <v>674</v>
      </c>
      <c r="B12" s="565">
        <v>51559</v>
      </c>
      <c r="C12" s="566">
        <v>48516</v>
      </c>
      <c r="D12" s="263">
        <f>C12/B12*100</f>
        <v>94.1</v>
      </c>
    </row>
    <row r="13" spans="1:4" s="252" customFormat="1" ht="24" customHeight="1">
      <c r="A13" s="266" t="s">
        <v>675</v>
      </c>
      <c r="B13" s="565">
        <v>56</v>
      </c>
      <c r="C13" s="566">
        <v>58</v>
      </c>
      <c r="D13" s="263">
        <f>C13/B13*100</f>
        <v>103.6</v>
      </c>
    </row>
    <row r="14" spans="1:4" s="252" customFormat="1" ht="24" customHeight="1">
      <c r="A14" s="266" t="s">
        <v>676</v>
      </c>
      <c r="B14" s="262"/>
      <c r="C14" s="262"/>
      <c r="D14" s="263"/>
    </row>
    <row r="15" spans="1:4" s="252" customFormat="1" ht="24" customHeight="1" thickBot="1">
      <c r="A15" s="267" t="s">
        <v>677</v>
      </c>
      <c r="B15" s="264"/>
      <c r="C15" s="264"/>
      <c r="D15" s="265"/>
    </row>
    <row r="16" spans="1:12" ht="35.25" customHeight="1">
      <c r="A16" s="669" t="s">
        <v>680</v>
      </c>
      <c r="B16" s="669"/>
      <c r="C16" s="669"/>
      <c r="D16" s="669"/>
      <c r="E16" s="249"/>
      <c r="F16" s="249"/>
      <c r="G16" s="249"/>
      <c r="H16" s="73"/>
      <c r="I16" s="73"/>
      <c r="J16" s="73"/>
      <c r="K16" s="73"/>
      <c r="L16" s="195"/>
    </row>
  </sheetData>
  <sheetProtection/>
  <mergeCells count="6">
    <mergeCell ref="A2:D2"/>
    <mergeCell ref="A4:A5"/>
    <mergeCell ref="B4:B5"/>
    <mergeCell ref="C4:C5"/>
    <mergeCell ref="D4:D5"/>
    <mergeCell ref="A16:D16"/>
  </mergeCells>
  <printOptions/>
  <pageMargins left="0.71" right="0.71" top="0.75" bottom="0.75" header="0.31" footer="0.31"/>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D12"/>
  <sheetViews>
    <sheetView zoomScalePageLayoutView="0" workbookViewId="0" topLeftCell="A1">
      <selection activeCell="E7" sqref="E7"/>
    </sheetView>
  </sheetViews>
  <sheetFormatPr defaultColWidth="8.75390625" defaultRowHeight="15.75"/>
  <cols>
    <col min="1" max="1" width="11.375" style="80" customWidth="1"/>
    <col min="2" max="2" width="34.25390625" style="80" customWidth="1"/>
    <col min="3" max="3" width="34.125" style="80" customWidth="1"/>
    <col min="4" max="16384" width="8.75390625" style="80" customWidth="1"/>
  </cols>
  <sheetData>
    <row r="1" spans="1:4" ht="21" customHeight="1">
      <c r="A1" s="81" t="s">
        <v>531</v>
      </c>
      <c r="B1" s="74"/>
      <c r="C1" s="74"/>
      <c r="D1" s="70"/>
    </row>
    <row r="2" spans="1:3" ht="29.25" customHeight="1">
      <c r="A2" s="686" t="s">
        <v>981</v>
      </c>
      <c r="B2" s="686"/>
      <c r="C2" s="686"/>
    </row>
    <row r="3" spans="1:3" ht="25.5" customHeight="1" thickBot="1">
      <c r="A3" s="144"/>
      <c r="B3" s="144"/>
      <c r="C3" s="82" t="s">
        <v>1</v>
      </c>
    </row>
    <row r="4" spans="1:3" ht="27.75" customHeight="1">
      <c r="A4" s="687" t="s">
        <v>982</v>
      </c>
      <c r="B4" s="688"/>
      <c r="C4" s="85" t="s">
        <v>983</v>
      </c>
    </row>
    <row r="5" spans="1:3" ht="27.75" customHeight="1">
      <c r="A5" s="681" t="s">
        <v>984</v>
      </c>
      <c r="B5" s="682"/>
      <c r="C5" s="567">
        <v>858183</v>
      </c>
    </row>
    <row r="6" spans="1:3" ht="27.75" customHeight="1">
      <c r="A6" s="683" t="s">
        <v>985</v>
      </c>
      <c r="B6" s="682"/>
      <c r="C6" s="567">
        <v>56799</v>
      </c>
    </row>
    <row r="7" spans="1:3" ht="27.75" customHeight="1">
      <c r="A7" s="683" t="s">
        <v>986</v>
      </c>
      <c r="B7" s="682"/>
      <c r="C7" s="567">
        <v>34159</v>
      </c>
    </row>
    <row r="8" spans="1:3" ht="27.75" customHeight="1">
      <c r="A8" s="683" t="s">
        <v>987</v>
      </c>
      <c r="B8" s="682"/>
      <c r="C8" s="567">
        <v>880823</v>
      </c>
    </row>
    <row r="9" spans="1:3" ht="27.75" customHeight="1">
      <c r="A9" s="679" t="s">
        <v>988</v>
      </c>
      <c r="B9" s="680"/>
      <c r="C9" s="86" t="s">
        <v>983</v>
      </c>
    </row>
    <row r="10" spans="1:3" ht="27.75" customHeight="1">
      <c r="A10" s="681" t="s">
        <v>989</v>
      </c>
      <c r="B10" s="682"/>
      <c r="C10" s="567">
        <v>864580</v>
      </c>
    </row>
    <row r="11" spans="1:3" ht="27.75" customHeight="1">
      <c r="A11" s="683" t="s">
        <v>990</v>
      </c>
      <c r="B11" s="682"/>
      <c r="C11" s="567">
        <v>22955</v>
      </c>
    </row>
    <row r="12" spans="1:3" ht="27.75" customHeight="1" thickBot="1">
      <c r="A12" s="684" t="s">
        <v>991</v>
      </c>
      <c r="B12" s="685"/>
      <c r="C12" s="568">
        <f>C10+C11</f>
        <v>887535</v>
      </c>
    </row>
  </sheetData>
  <sheetProtection/>
  <mergeCells count="10">
    <mergeCell ref="A9:B9"/>
    <mergeCell ref="A10:B10"/>
    <mergeCell ref="A11:B11"/>
    <mergeCell ref="A12:B12"/>
    <mergeCell ref="A2:C2"/>
    <mergeCell ref="A4:B4"/>
    <mergeCell ref="A5:B5"/>
    <mergeCell ref="A6:B6"/>
    <mergeCell ref="A7:B7"/>
    <mergeCell ref="A8:B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13"/>
  <sheetViews>
    <sheetView zoomScalePageLayoutView="0" workbookViewId="0" topLeftCell="A1">
      <selection activeCell="M12" sqref="M12"/>
    </sheetView>
  </sheetViews>
  <sheetFormatPr defaultColWidth="8.75390625" defaultRowHeight="15.75"/>
  <cols>
    <col min="1" max="1" width="11.375" style="80" customWidth="1"/>
    <col min="2" max="2" width="34.25390625" style="80" customWidth="1"/>
    <col min="3" max="3" width="34.125" style="80" customWidth="1"/>
    <col min="4" max="5" width="8.75390625" style="80" customWidth="1"/>
    <col min="6" max="16384" width="8.75390625" style="80" customWidth="1"/>
  </cols>
  <sheetData>
    <row r="1" spans="1:4" ht="21" customHeight="1">
      <c r="A1" s="83" t="s">
        <v>532</v>
      </c>
      <c r="B1" s="74"/>
      <c r="C1" s="74"/>
      <c r="D1" s="70"/>
    </row>
    <row r="2" spans="1:3" s="144" customFormat="1" ht="29.25" customHeight="1">
      <c r="A2" s="686" t="s">
        <v>1002</v>
      </c>
      <c r="B2" s="686"/>
      <c r="C2" s="686"/>
    </row>
    <row r="3" s="144" customFormat="1" ht="25.5" customHeight="1" thickBot="1">
      <c r="C3" s="82" t="s">
        <v>1</v>
      </c>
    </row>
    <row r="4" spans="1:3" s="144" customFormat="1" ht="27.75" customHeight="1">
      <c r="A4" s="687" t="s">
        <v>982</v>
      </c>
      <c r="B4" s="688"/>
      <c r="C4" s="85" t="s">
        <v>983</v>
      </c>
    </row>
    <row r="5" spans="1:3" s="144" customFormat="1" ht="27.75" customHeight="1">
      <c r="A5" s="681" t="s">
        <v>984</v>
      </c>
      <c r="B5" s="682"/>
      <c r="C5" s="567">
        <v>858183</v>
      </c>
    </row>
    <row r="6" spans="1:3" s="144" customFormat="1" ht="27.75" customHeight="1">
      <c r="A6" s="683" t="s">
        <v>985</v>
      </c>
      <c r="B6" s="682"/>
      <c r="C6" s="567">
        <v>56799</v>
      </c>
    </row>
    <row r="7" spans="1:3" s="144" customFormat="1" ht="27.75" customHeight="1">
      <c r="A7" s="683" t="s">
        <v>986</v>
      </c>
      <c r="B7" s="682"/>
      <c r="C7" s="567">
        <v>34159</v>
      </c>
    </row>
    <row r="8" spans="1:3" s="144" customFormat="1" ht="27.75" customHeight="1">
      <c r="A8" s="683" t="s">
        <v>987</v>
      </c>
      <c r="B8" s="682"/>
      <c r="C8" s="567">
        <v>880823</v>
      </c>
    </row>
    <row r="9" spans="1:3" s="144" customFormat="1" ht="27.75" customHeight="1">
      <c r="A9" s="679" t="s">
        <v>988</v>
      </c>
      <c r="B9" s="680"/>
      <c r="C9" s="86" t="s">
        <v>983</v>
      </c>
    </row>
    <row r="10" spans="1:3" s="144" customFormat="1" ht="27.75" customHeight="1">
      <c r="A10" s="681" t="s">
        <v>989</v>
      </c>
      <c r="B10" s="682"/>
      <c r="C10" s="567">
        <v>864580</v>
      </c>
    </row>
    <row r="11" spans="1:3" s="144" customFormat="1" ht="27.75" customHeight="1">
      <c r="A11" s="683" t="s">
        <v>990</v>
      </c>
      <c r="B11" s="682"/>
      <c r="C11" s="567">
        <v>22955</v>
      </c>
    </row>
    <row r="12" spans="1:3" s="144" customFormat="1" ht="27.75" customHeight="1" thickBot="1">
      <c r="A12" s="684" t="s">
        <v>991</v>
      </c>
      <c r="B12" s="685"/>
      <c r="C12" s="568">
        <f>C10+C11</f>
        <v>887535</v>
      </c>
    </row>
    <row r="13" spans="1:12" ht="30" customHeight="1">
      <c r="A13" s="689" t="s">
        <v>992</v>
      </c>
      <c r="B13" s="689"/>
      <c r="C13" s="689"/>
      <c r="H13" s="73"/>
      <c r="I13" s="73"/>
      <c r="J13" s="73"/>
      <c r="K13" s="73"/>
      <c r="L13" s="18"/>
    </row>
  </sheetData>
  <sheetProtection/>
  <mergeCells count="11">
    <mergeCell ref="A8:B8"/>
    <mergeCell ref="A9:B9"/>
    <mergeCell ref="A10:B10"/>
    <mergeCell ref="A11:B11"/>
    <mergeCell ref="A12:B12"/>
    <mergeCell ref="A13:C13"/>
    <mergeCell ref="A2:C2"/>
    <mergeCell ref="A4:B4"/>
    <mergeCell ref="A5:B5"/>
    <mergeCell ref="A6:B6"/>
    <mergeCell ref="A7:B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13"/>
  <sheetViews>
    <sheetView zoomScalePageLayoutView="0" workbookViewId="0" topLeftCell="A1">
      <selection activeCell="C5" sqref="C5:C12"/>
    </sheetView>
  </sheetViews>
  <sheetFormatPr defaultColWidth="8.75390625" defaultRowHeight="15.75"/>
  <cols>
    <col min="1" max="1" width="11.375" style="80" customWidth="1"/>
    <col min="2" max="2" width="34.25390625" style="80" customWidth="1"/>
    <col min="3" max="3" width="34.125" style="80" customWidth="1"/>
    <col min="4" max="16384" width="8.75390625" style="80" customWidth="1"/>
  </cols>
  <sheetData>
    <row r="1" spans="1:4" ht="21" customHeight="1">
      <c r="A1" s="83" t="s">
        <v>536</v>
      </c>
      <c r="B1" s="74"/>
      <c r="C1" s="74"/>
      <c r="D1" s="70"/>
    </row>
    <row r="2" spans="1:3" ht="29.25" customHeight="1">
      <c r="A2" s="686" t="s">
        <v>993</v>
      </c>
      <c r="B2" s="686"/>
      <c r="C2" s="686"/>
    </row>
    <row r="3" spans="1:3" ht="25.5" customHeight="1" thickBot="1">
      <c r="A3" s="144"/>
      <c r="B3" s="144"/>
      <c r="C3" s="82" t="s">
        <v>1</v>
      </c>
    </row>
    <row r="4" spans="1:3" ht="29.25" customHeight="1">
      <c r="A4" s="687" t="s">
        <v>982</v>
      </c>
      <c r="B4" s="688"/>
      <c r="C4" s="85" t="s">
        <v>983</v>
      </c>
    </row>
    <row r="5" spans="1:3" ht="29.25" customHeight="1">
      <c r="A5" s="681" t="s">
        <v>994</v>
      </c>
      <c r="B5" s="682"/>
      <c r="C5" s="567">
        <v>570611</v>
      </c>
    </row>
    <row r="6" spans="1:3" ht="29.25" customHeight="1">
      <c r="A6" s="683" t="s">
        <v>995</v>
      </c>
      <c r="B6" s="682"/>
      <c r="C6" s="567">
        <v>105700</v>
      </c>
    </row>
    <row r="7" spans="1:3" ht="29.25" customHeight="1">
      <c r="A7" s="683" t="s">
        <v>996</v>
      </c>
      <c r="B7" s="682"/>
      <c r="C7" s="567">
        <v>5363</v>
      </c>
    </row>
    <row r="8" spans="1:3" ht="29.25" customHeight="1">
      <c r="A8" s="683" t="s">
        <v>997</v>
      </c>
      <c r="B8" s="682"/>
      <c r="C8" s="567">
        <v>670948</v>
      </c>
    </row>
    <row r="9" spans="1:3" ht="29.25" customHeight="1">
      <c r="A9" s="679" t="s">
        <v>988</v>
      </c>
      <c r="B9" s="680"/>
      <c r="C9" s="86" t="s">
        <v>983</v>
      </c>
    </row>
    <row r="10" spans="1:3" ht="29.25" customHeight="1">
      <c r="A10" s="681" t="s">
        <v>998</v>
      </c>
      <c r="B10" s="682"/>
      <c r="C10" s="567">
        <v>588565</v>
      </c>
    </row>
    <row r="11" spans="1:3" ht="29.25" customHeight="1">
      <c r="A11" s="683" t="s">
        <v>999</v>
      </c>
      <c r="B11" s="682"/>
      <c r="C11" s="567">
        <v>105700</v>
      </c>
    </row>
    <row r="12" spans="1:3" ht="29.25" customHeight="1" thickBot="1">
      <c r="A12" s="684" t="s">
        <v>1000</v>
      </c>
      <c r="B12" s="685"/>
      <c r="C12" s="568">
        <v>694265</v>
      </c>
    </row>
    <row r="13" ht="14.25">
      <c r="C13" s="569"/>
    </row>
  </sheetData>
  <sheetProtection/>
  <mergeCells count="10">
    <mergeCell ref="A9:B9"/>
    <mergeCell ref="A10:B10"/>
    <mergeCell ref="A11:B11"/>
    <mergeCell ref="A12:B12"/>
    <mergeCell ref="A2:C2"/>
    <mergeCell ref="A4:B4"/>
    <mergeCell ref="A5:B5"/>
    <mergeCell ref="A6:B6"/>
    <mergeCell ref="A7:B7"/>
    <mergeCell ref="A8:B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13"/>
  <sheetViews>
    <sheetView zoomScalePageLayoutView="0" workbookViewId="0" topLeftCell="A1">
      <selection activeCell="F10" sqref="F10"/>
    </sheetView>
  </sheetViews>
  <sheetFormatPr defaultColWidth="8.75390625" defaultRowHeight="15.75"/>
  <cols>
    <col min="1" max="1" width="11.375" style="80" customWidth="1"/>
    <col min="2" max="2" width="34.25390625" style="80" customWidth="1"/>
    <col min="3" max="3" width="34.125" style="80" customWidth="1"/>
    <col min="4" max="16384" width="8.75390625" style="80" customWidth="1"/>
  </cols>
  <sheetData>
    <row r="1" spans="1:4" ht="21" customHeight="1">
      <c r="A1" s="83" t="s">
        <v>537</v>
      </c>
      <c r="B1" s="74"/>
      <c r="C1" s="74"/>
      <c r="D1" s="70"/>
    </row>
    <row r="2" spans="1:3" s="144" customFormat="1" ht="29.25" customHeight="1">
      <c r="A2" s="686" t="s">
        <v>1003</v>
      </c>
      <c r="B2" s="686"/>
      <c r="C2" s="686"/>
    </row>
    <row r="3" s="144" customFormat="1" ht="25.5" customHeight="1" thickBot="1">
      <c r="C3" s="82" t="s">
        <v>1</v>
      </c>
    </row>
    <row r="4" spans="1:3" s="144" customFormat="1" ht="29.25" customHeight="1">
      <c r="A4" s="687" t="s">
        <v>982</v>
      </c>
      <c r="B4" s="688"/>
      <c r="C4" s="85" t="s">
        <v>983</v>
      </c>
    </row>
    <row r="5" spans="1:3" s="144" customFormat="1" ht="29.25" customHeight="1">
      <c r="A5" s="681" t="s">
        <v>994</v>
      </c>
      <c r="B5" s="682"/>
      <c r="C5" s="567">
        <v>570611</v>
      </c>
    </row>
    <row r="6" spans="1:3" s="144" customFormat="1" ht="29.25" customHeight="1">
      <c r="A6" s="683" t="s">
        <v>995</v>
      </c>
      <c r="B6" s="682"/>
      <c r="C6" s="567">
        <v>105700</v>
      </c>
    </row>
    <row r="7" spans="1:3" s="144" customFormat="1" ht="29.25" customHeight="1">
      <c r="A7" s="683" t="s">
        <v>996</v>
      </c>
      <c r="B7" s="682"/>
      <c r="C7" s="567">
        <v>5363</v>
      </c>
    </row>
    <row r="8" spans="1:3" s="144" customFormat="1" ht="29.25" customHeight="1">
      <c r="A8" s="683" t="s">
        <v>997</v>
      </c>
      <c r="B8" s="682"/>
      <c r="C8" s="567">
        <v>670948</v>
      </c>
    </row>
    <row r="9" spans="1:3" s="144" customFormat="1" ht="29.25" customHeight="1">
      <c r="A9" s="679" t="s">
        <v>988</v>
      </c>
      <c r="B9" s="680"/>
      <c r="C9" s="86" t="s">
        <v>983</v>
      </c>
    </row>
    <row r="10" spans="1:3" s="144" customFormat="1" ht="29.25" customHeight="1">
      <c r="A10" s="681" t="s">
        <v>998</v>
      </c>
      <c r="B10" s="682"/>
      <c r="C10" s="567">
        <v>588565</v>
      </c>
    </row>
    <row r="11" spans="1:3" s="144" customFormat="1" ht="29.25" customHeight="1">
      <c r="A11" s="683" t="s">
        <v>999</v>
      </c>
      <c r="B11" s="682"/>
      <c r="C11" s="567">
        <v>105700</v>
      </c>
    </row>
    <row r="12" spans="1:3" s="144" customFormat="1" ht="29.25" customHeight="1" thickBot="1">
      <c r="A12" s="684" t="s">
        <v>1000</v>
      </c>
      <c r="B12" s="685"/>
      <c r="C12" s="568">
        <v>694265</v>
      </c>
    </row>
    <row r="13" spans="1:12" ht="30" customHeight="1">
      <c r="A13" s="689" t="s">
        <v>1001</v>
      </c>
      <c r="B13" s="689"/>
      <c r="C13" s="689"/>
      <c r="H13" s="73"/>
      <c r="I13" s="73"/>
      <c r="J13" s="73"/>
      <c r="K13" s="73"/>
      <c r="L13" s="18"/>
    </row>
  </sheetData>
  <sheetProtection/>
  <mergeCells count="11">
    <mergeCell ref="A8:B8"/>
    <mergeCell ref="A9:B9"/>
    <mergeCell ref="A10:B10"/>
    <mergeCell ref="A11:B11"/>
    <mergeCell ref="A12:B12"/>
    <mergeCell ref="A13:C13"/>
    <mergeCell ref="A2:C2"/>
    <mergeCell ref="A4:B4"/>
    <mergeCell ref="A5:B5"/>
    <mergeCell ref="A6:B6"/>
    <mergeCell ref="A7:B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7"/>
  <sheetViews>
    <sheetView showGridLines="0" zoomScalePageLayoutView="0" workbookViewId="0" topLeftCell="A22">
      <selection activeCell="G45" sqref="G45"/>
    </sheetView>
  </sheetViews>
  <sheetFormatPr defaultColWidth="9.00390625" defaultRowHeight="15.75"/>
  <cols>
    <col min="1" max="1" width="28.25390625" style="142" customWidth="1"/>
    <col min="2" max="2" width="9.125" style="92" customWidth="1"/>
    <col min="3" max="3" width="9.875" style="93" bestFit="1" customWidth="1"/>
    <col min="4" max="4" width="8.75390625" style="93" customWidth="1"/>
    <col min="5" max="5" width="7.75390625" style="94" customWidth="1"/>
    <col min="6" max="6" width="8.75390625" style="92" customWidth="1"/>
    <col min="7" max="7" width="7.375" style="95" customWidth="1"/>
    <col min="8" max="8" width="11.50390625" style="142" customWidth="1"/>
    <col min="9" max="9" width="16.25390625" style="142" customWidth="1"/>
    <col min="10" max="16384" width="9.00390625" style="142" customWidth="1"/>
  </cols>
  <sheetData>
    <row r="1" ht="15.75" customHeight="1">
      <c r="A1" s="99" t="s">
        <v>609</v>
      </c>
    </row>
    <row r="2" spans="1:8" ht="25.5" customHeight="1">
      <c r="A2" s="586" t="s">
        <v>697</v>
      </c>
      <c r="B2" s="586"/>
      <c r="C2" s="586"/>
      <c r="D2" s="586"/>
      <c r="E2" s="586"/>
      <c r="F2" s="586"/>
      <c r="G2" s="586"/>
      <c r="H2" s="586"/>
    </row>
    <row r="3" spans="1:8" ht="27.75" customHeight="1" thickBot="1">
      <c r="A3" s="96"/>
      <c r="B3" s="97"/>
      <c r="C3" s="98"/>
      <c r="D3" s="584" t="s">
        <v>530</v>
      </c>
      <c r="E3" s="585"/>
      <c r="F3" s="585"/>
      <c r="G3" s="585"/>
      <c r="H3" s="585"/>
    </row>
    <row r="4" spans="1:9" ht="22.5" customHeight="1">
      <c r="A4" s="587" t="s">
        <v>125</v>
      </c>
      <c r="B4" s="589" t="s">
        <v>540</v>
      </c>
      <c r="C4" s="589"/>
      <c r="D4" s="589" t="s">
        <v>698</v>
      </c>
      <c r="E4" s="589"/>
      <c r="F4" s="589"/>
      <c r="G4" s="589"/>
      <c r="H4" s="590" t="s">
        <v>126</v>
      </c>
      <c r="I4" s="99"/>
    </row>
    <row r="5" spans="1:9" ht="20.25" customHeight="1">
      <c r="A5" s="588"/>
      <c r="B5" s="592" t="s">
        <v>541</v>
      </c>
      <c r="C5" s="593" t="s">
        <v>542</v>
      </c>
      <c r="D5" s="594" t="s">
        <v>541</v>
      </c>
      <c r="E5" s="594"/>
      <c r="F5" s="595" t="s">
        <v>542</v>
      </c>
      <c r="G5" s="595"/>
      <c r="H5" s="591"/>
      <c r="I5" s="99"/>
    </row>
    <row r="6" spans="1:9" ht="25.5" customHeight="1">
      <c r="A6" s="588"/>
      <c r="B6" s="592"/>
      <c r="C6" s="593"/>
      <c r="D6" s="430" t="s">
        <v>543</v>
      </c>
      <c r="E6" s="431" t="s">
        <v>544</v>
      </c>
      <c r="F6" s="428" t="s">
        <v>543</v>
      </c>
      <c r="G6" s="429" t="s">
        <v>544</v>
      </c>
      <c r="H6" s="591"/>
      <c r="I6" s="99"/>
    </row>
    <row r="7" spans="1:8" s="319" customFormat="1" ht="33.75" customHeight="1">
      <c r="A7" s="439" t="s">
        <v>3</v>
      </c>
      <c r="B7" s="109">
        <v>48615</v>
      </c>
      <c r="C7" s="109">
        <v>45189</v>
      </c>
      <c r="D7" s="109">
        <v>60864</v>
      </c>
      <c r="E7" s="186">
        <v>25.2</v>
      </c>
      <c r="F7" s="109">
        <v>53995</v>
      </c>
      <c r="G7" s="186">
        <v>19.5</v>
      </c>
      <c r="H7" s="440" t="s">
        <v>817</v>
      </c>
    </row>
    <row r="8" spans="1:9" s="319" customFormat="1" ht="18" customHeight="1">
      <c r="A8" s="439" t="s">
        <v>183</v>
      </c>
      <c r="B8" s="109">
        <v>638</v>
      </c>
      <c r="C8" s="109">
        <v>511</v>
      </c>
      <c r="D8" s="109">
        <v>662</v>
      </c>
      <c r="E8" s="186">
        <v>3.8</v>
      </c>
      <c r="F8" s="109">
        <v>527</v>
      </c>
      <c r="G8" s="186">
        <v>3.1</v>
      </c>
      <c r="H8" s="441"/>
      <c r="I8" s="105"/>
    </row>
    <row r="9" spans="1:9" s="319" customFormat="1" ht="18" customHeight="1">
      <c r="A9" s="439" t="s">
        <v>184</v>
      </c>
      <c r="B9" s="109">
        <v>36416</v>
      </c>
      <c r="C9" s="109">
        <v>34476</v>
      </c>
      <c r="D9" s="109">
        <v>43800</v>
      </c>
      <c r="E9" s="186">
        <v>20.3</v>
      </c>
      <c r="F9" s="109">
        <v>41169</v>
      </c>
      <c r="G9" s="186">
        <v>19.4</v>
      </c>
      <c r="H9" s="441"/>
      <c r="I9" s="105"/>
    </row>
    <row r="10" spans="1:9" s="319" customFormat="1" ht="18" customHeight="1">
      <c r="A10" s="439" t="s">
        <v>203</v>
      </c>
      <c r="B10" s="109">
        <v>189293</v>
      </c>
      <c r="C10" s="109">
        <v>162336</v>
      </c>
      <c r="D10" s="109">
        <v>203612</v>
      </c>
      <c r="E10" s="186">
        <v>7.6</v>
      </c>
      <c r="F10" s="109">
        <v>180007</v>
      </c>
      <c r="G10" s="186">
        <v>10.9</v>
      </c>
      <c r="H10" s="441"/>
      <c r="I10" s="105"/>
    </row>
    <row r="11" spans="1:9" s="319" customFormat="1" ht="18" customHeight="1">
      <c r="A11" s="439" t="s">
        <v>228</v>
      </c>
      <c r="B11" s="109">
        <v>16041</v>
      </c>
      <c r="C11" s="109">
        <v>13949</v>
      </c>
      <c r="D11" s="109">
        <v>17989</v>
      </c>
      <c r="E11" s="186">
        <v>12.1</v>
      </c>
      <c r="F11" s="109">
        <v>15290</v>
      </c>
      <c r="G11" s="186">
        <v>9.6</v>
      </c>
      <c r="H11" s="441"/>
      <c r="I11" s="105"/>
    </row>
    <row r="12" spans="1:9" s="319" customFormat="1" ht="27" customHeight="1">
      <c r="A12" s="439" t="s">
        <v>248</v>
      </c>
      <c r="B12" s="109">
        <v>9096</v>
      </c>
      <c r="C12" s="109">
        <v>5789</v>
      </c>
      <c r="D12" s="109">
        <v>9194</v>
      </c>
      <c r="E12" s="186">
        <v>1.1</v>
      </c>
      <c r="F12" s="109">
        <v>6246</v>
      </c>
      <c r="G12" s="186">
        <v>7.9</v>
      </c>
      <c r="H12" s="440" t="s">
        <v>818</v>
      </c>
      <c r="I12" s="105"/>
    </row>
    <row r="13" spans="1:9" s="319" customFormat="1" ht="18" customHeight="1">
      <c r="A13" s="439" t="s">
        <v>268</v>
      </c>
      <c r="B13" s="109">
        <v>103414</v>
      </c>
      <c r="C13" s="109">
        <v>70324</v>
      </c>
      <c r="D13" s="109">
        <v>116325</v>
      </c>
      <c r="E13" s="186">
        <v>12.5</v>
      </c>
      <c r="F13" s="109">
        <v>79092</v>
      </c>
      <c r="G13" s="186">
        <v>12.5</v>
      </c>
      <c r="H13" s="440"/>
      <c r="I13" s="105"/>
    </row>
    <row r="14" spans="1:9" s="319" customFormat="1" ht="18" customHeight="1">
      <c r="A14" s="439" t="s">
        <v>819</v>
      </c>
      <c r="B14" s="109">
        <v>75409</v>
      </c>
      <c r="C14" s="109">
        <v>60223</v>
      </c>
      <c r="D14" s="109">
        <v>72479</v>
      </c>
      <c r="E14" s="186">
        <v>-3.9</v>
      </c>
      <c r="F14" s="109">
        <v>60908</v>
      </c>
      <c r="G14" s="186">
        <v>1.1</v>
      </c>
      <c r="H14" s="441"/>
      <c r="I14" s="105"/>
    </row>
    <row r="15" spans="1:9" s="319" customFormat="1" ht="18" customHeight="1">
      <c r="A15" s="439" t="s">
        <v>346</v>
      </c>
      <c r="B15" s="109">
        <v>9255</v>
      </c>
      <c r="C15" s="109">
        <v>2965</v>
      </c>
      <c r="D15" s="109">
        <v>10577</v>
      </c>
      <c r="E15" s="186">
        <v>14.3</v>
      </c>
      <c r="F15" s="109">
        <v>3228</v>
      </c>
      <c r="G15" s="186">
        <v>8.9</v>
      </c>
      <c r="H15" s="441"/>
      <c r="I15" s="105"/>
    </row>
    <row r="16" spans="1:9" s="319" customFormat="1" ht="77.25" customHeight="1">
      <c r="A16" s="439" t="s">
        <v>362</v>
      </c>
      <c r="B16" s="109">
        <v>26262</v>
      </c>
      <c r="C16" s="109">
        <v>22526</v>
      </c>
      <c r="D16" s="109">
        <v>21790</v>
      </c>
      <c r="E16" s="186">
        <v>-17</v>
      </c>
      <c r="F16" s="109">
        <v>17706</v>
      </c>
      <c r="G16" s="432">
        <v>-21.4</v>
      </c>
      <c r="H16" s="442" t="s">
        <v>820</v>
      </c>
      <c r="I16" s="105"/>
    </row>
    <row r="17" spans="1:9" s="319" customFormat="1" ht="18" customHeight="1">
      <c r="A17" s="439" t="s">
        <v>373</v>
      </c>
      <c r="B17" s="109">
        <v>78435</v>
      </c>
      <c r="C17" s="109">
        <v>43384</v>
      </c>
      <c r="D17" s="109">
        <v>81150</v>
      </c>
      <c r="E17" s="186">
        <v>3.5</v>
      </c>
      <c r="F17" s="109">
        <v>46360</v>
      </c>
      <c r="G17" s="186">
        <v>6.9</v>
      </c>
      <c r="H17" s="441"/>
      <c r="I17" s="105"/>
    </row>
    <row r="18" spans="1:9" s="319" customFormat="1" ht="36" customHeight="1">
      <c r="A18" s="439" t="s">
        <v>423</v>
      </c>
      <c r="B18" s="109">
        <v>20035</v>
      </c>
      <c r="C18" s="109">
        <v>11878</v>
      </c>
      <c r="D18" s="109">
        <v>27911</v>
      </c>
      <c r="E18" s="186">
        <v>39.3</v>
      </c>
      <c r="F18" s="109">
        <v>21552</v>
      </c>
      <c r="G18" s="432">
        <v>81.4</v>
      </c>
      <c r="H18" s="442" t="s">
        <v>821</v>
      </c>
      <c r="I18" s="105"/>
    </row>
    <row r="19" spans="1:9" s="319" customFormat="1" ht="18" customHeight="1">
      <c r="A19" s="439" t="s">
        <v>432</v>
      </c>
      <c r="B19" s="109">
        <v>24675</v>
      </c>
      <c r="C19" s="109">
        <v>19635</v>
      </c>
      <c r="D19" s="109">
        <v>72750</v>
      </c>
      <c r="E19" s="186">
        <v>194.8</v>
      </c>
      <c r="F19" s="109">
        <v>65622</v>
      </c>
      <c r="G19" s="433">
        <v>234.2</v>
      </c>
      <c r="H19" s="441"/>
      <c r="I19" s="105"/>
    </row>
    <row r="20" spans="1:9" s="319" customFormat="1" ht="18" customHeight="1">
      <c r="A20" s="439" t="s">
        <v>440</v>
      </c>
      <c r="B20" s="109">
        <v>4262</v>
      </c>
      <c r="C20" s="109">
        <v>887</v>
      </c>
      <c r="D20" s="109">
        <v>6639</v>
      </c>
      <c r="E20" s="186">
        <v>55.8</v>
      </c>
      <c r="F20" s="109">
        <v>1083</v>
      </c>
      <c r="G20" s="432">
        <v>22.1</v>
      </c>
      <c r="H20" s="441"/>
      <c r="I20" s="105"/>
    </row>
    <row r="21" spans="1:9" s="319" customFormat="1" ht="18" customHeight="1">
      <c r="A21" s="439" t="s">
        <v>445</v>
      </c>
      <c r="B21" s="109">
        <v>152</v>
      </c>
      <c r="C21" s="109"/>
      <c r="D21" s="109">
        <v>330</v>
      </c>
      <c r="E21" s="186">
        <v>117.1</v>
      </c>
      <c r="F21" s="109"/>
      <c r="G21" s="186"/>
      <c r="H21" s="441"/>
      <c r="I21" s="105"/>
    </row>
    <row r="22" spans="1:9" s="368" customFormat="1" ht="18" customHeight="1">
      <c r="A22" s="439" t="s">
        <v>822</v>
      </c>
      <c r="B22" s="109">
        <v>801</v>
      </c>
      <c r="C22" s="109">
        <v>801</v>
      </c>
      <c r="D22" s="109">
        <v>20</v>
      </c>
      <c r="E22" s="434"/>
      <c r="F22" s="109">
        <v>20</v>
      </c>
      <c r="G22" s="435"/>
      <c r="H22" s="441"/>
      <c r="I22" s="372"/>
    </row>
    <row r="23" spans="1:9" s="319" customFormat="1" ht="42.75" customHeight="1">
      <c r="A23" s="439" t="s">
        <v>823</v>
      </c>
      <c r="B23" s="109">
        <v>3392</v>
      </c>
      <c r="C23" s="109">
        <v>3162</v>
      </c>
      <c r="D23" s="109">
        <v>5253</v>
      </c>
      <c r="E23" s="186">
        <v>54.9</v>
      </c>
      <c r="F23" s="109">
        <v>4508</v>
      </c>
      <c r="G23" s="432">
        <v>42.6</v>
      </c>
      <c r="H23" s="440" t="s">
        <v>824</v>
      </c>
      <c r="I23" s="105"/>
    </row>
    <row r="24" spans="1:9" s="319" customFormat="1" ht="43.5" customHeight="1">
      <c r="A24" s="439" t="s">
        <v>825</v>
      </c>
      <c r="B24" s="109">
        <v>2482</v>
      </c>
      <c r="C24" s="109">
        <v>149</v>
      </c>
      <c r="D24" s="109">
        <v>3685</v>
      </c>
      <c r="E24" s="186">
        <v>48.5</v>
      </c>
      <c r="F24" s="109">
        <v>129</v>
      </c>
      <c r="G24" s="432">
        <v>-13.4</v>
      </c>
      <c r="H24" s="440"/>
      <c r="I24" s="105"/>
    </row>
    <row r="25" spans="1:9" s="319" customFormat="1" ht="27.75" customHeight="1">
      <c r="A25" s="439" t="s">
        <v>826</v>
      </c>
      <c r="B25" s="109">
        <v>3265</v>
      </c>
      <c r="C25" s="109">
        <v>2601</v>
      </c>
      <c r="D25" s="109">
        <v>3115</v>
      </c>
      <c r="E25" s="186">
        <v>-4.6</v>
      </c>
      <c r="F25" s="109">
        <v>2503</v>
      </c>
      <c r="G25" s="186">
        <v>-3.8</v>
      </c>
      <c r="H25" s="442" t="s">
        <v>827</v>
      </c>
      <c r="I25" s="105"/>
    </row>
    <row r="26" spans="1:9" ht="18" customHeight="1">
      <c r="A26" s="439" t="s">
        <v>828</v>
      </c>
      <c r="B26" s="109">
        <v>2417</v>
      </c>
      <c r="C26" s="109">
        <v>2131</v>
      </c>
      <c r="D26" s="109">
        <v>2493</v>
      </c>
      <c r="E26" s="186">
        <v>3.1</v>
      </c>
      <c r="F26" s="109">
        <v>2338</v>
      </c>
      <c r="G26" s="186">
        <v>9.7</v>
      </c>
      <c r="H26" s="441"/>
      <c r="I26" s="105"/>
    </row>
    <row r="27" spans="1:9" s="319" customFormat="1" ht="18" customHeight="1">
      <c r="A27" s="439" t="s">
        <v>829</v>
      </c>
      <c r="B27" s="109">
        <v>1094</v>
      </c>
      <c r="C27" s="109"/>
      <c r="D27" s="109">
        <v>1505</v>
      </c>
      <c r="E27" s="186">
        <v>37.6</v>
      </c>
      <c r="F27" s="109">
        <v>1300</v>
      </c>
      <c r="G27" s="433"/>
      <c r="H27" s="441"/>
      <c r="I27" s="105"/>
    </row>
    <row r="28" spans="1:9" s="319" customFormat="1" ht="18" customHeight="1">
      <c r="A28" s="439" t="s">
        <v>830</v>
      </c>
      <c r="B28" s="109">
        <v>26156</v>
      </c>
      <c r="C28" s="109">
        <v>26156</v>
      </c>
      <c r="D28" s="109">
        <v>31063</v>
      </c>
      <c r="E28" s="186">
        <v>18.8</v>
      </c>
      <c r="F28" s="109">
        <v>31063</v>
      </c>
      <c r="G28" s="186">
        <v>18.8</v>
      </c>
      <c r="H28" s="441"/>
      <c r="I28" s="105"/>
    </row>
    <row r="29" spans="1:9" s="319" customFormat="1" ht="18" customHeight="1">
      <c r="A29" s="439" t="s">
        <v>831</v>
      </c>
      <c r="B29" s="109">
        <v>164</v>
      </c>
      <c r="C29" s="109">
        <v>164</v>
      </c>
      <c r="D29" s="109">
        <v>65</v>
      </c>
      <c r="E29" s="186"/>
      <c r="F29" s="109">
        <v>65</v>
      </c>
      <c r="G29" s="432">
        <v>-60.4</v>
      </c>
      <c r="H29" s="441"/>
      <c r="I29" s="105"/>
    </row>
    <row r="30" spans="1:9" s="319" customFormat="1" ht="18" customHeight="1">
      <c r="A30" s="443" t="s">
        <v>846</v>
      </c>
      <c r="B30" s="436">
        <v>681769</v>
      </c>
      <c r="C30" s="436">
        <v>529236</v>
      </c>
      <c r="D30" s="437">
        <v>793271</v>
      </c>
      <c r="E30" s="438">
        <v>16.4</v>
      </c>
      <c r="F30" s="436">
        <v>634711</v>
      </c>
      <c r="G30" s="438">
        <v>19.9</v>
      </c>
      <c r="H30" s="444"/>
      <c r="I30" s="105"/>
    </row>
    <row r="31" spans="1:8" ht="14.25">
      <c r="A31" s="244" t="s">
        <v>661</v>
      </c>
      <c r="B31" s="424">
        <v>90447</v>
      </c>
      <c r="C31" s="424"/>
      <c r="D31" s="424">
        <v>91201</v>
      </c>
      <c r="E31" s="154">
        <f aca="true" t="shared" si="0" ref="E31:E37">(D31-B31)/B31*100</f>
        <v>0.8</v>
      </c>
      <c r="F31" s="245"/>
      <c r="G31" s="245"/>
      <c r="H31" s="246"/>
    </row>
    <row r="32" spans="1:8" ht="14.25">
      <c r="A32" s="244" t="s">
        <v>662</v>
      </c>
      <c r="B32" s="424">
        <v>132169</v>
      </c>
      <c r="C32" s="424"/>
      <c r="D32" s="424">
        <v>33801</v>
      </c>
      <c r="E32" s="154">
        <f t="shared" si="0"/>
        <v>-74.4</v>
      </c>
      <c r="F32" s="245"/>
      <c r="G32" s="245"/>
      <c r="H32" s="246"/>
    </row>
    <row r="33" spans="1:8" ht="14.25">
      <c r="A33" s="244" t="s">
        <v>663</v>
      </c>
      <c r="B33" s="426"/>
      <c r="C33" s="424"/>
      <c r="D33" s="424"/>
      <c r="E33" s="154"/>
      <c r="F33" s="245"/>
      <c r="G33" s="245"/>
      <c r="H33" s="246"/>
    </row>
    <row r="34" spans="1:8" ht="14.25">
      <c r="A34" s="244" t="s">
        <v>666</v>
      </c>
      <c r="B34" s="426">
        <v>18000</v>
      </c>
      <c r="C34" s="424"/>
      <c r="D34" s="424">
        <v>25000</v>
      </c>
      <c r="E34" s="154">
        <f t="shared" si="0"/>
        <v>38.9</v>
      </c>
      <c r="F34" s="245"/>
      <c r="G34" s="245"/>
      <c r="H34" s="246"/>
    </row>
    <row r="35" spans="1:8" ht="14.25">
      <c r="A35" s="244" t="s">
        <v>664</v>
      </c>
      <c r="B35" s="426">
        <v>203</v>
      </c>
      <c r="C35" s="424"/>
      <c r="D35" s="424">
        <v>338</v>
      </c>
      <c r="E35" s="154">
        <f t="shared" si="0"/>
        <v>66.5</v>
      </c>
      <c r="F35" s="245"/>
      <c r="G35" s="245"/>
      <c r="H35" s="246"/>
    </row>
    <row r="36" spans="1:8" ht="14.25">
      <c r="A36" s="244" t="s">
        <v>665</v>
      </c>
      <c r="B36" s="426">
        <v>27213</v>
      </c>
      <c r="C36" s="424"/>
      <c r="D36" s="424">
        <v>18458</v>
      </c>
      <c r="E36" s="154">
        <f t="shared" si="0"/>
        <v>-32.2</v>
      </c>
      <c r="F36" s="245"/>
      <c r="G36" s="245"/>
      <c r="H36" s="246"/>
    </row>
    <row r="37" spans="1:8" ht="15" thickBot="1">
      <c r="A37" s="247" t="s">
        <v>845</v>
      </c>
      <c r="B37" s="427">
        <f>SUM(B30:B36)</f>
        <v>949801</v>
      </c>
      <c r="C37" s="425"/>
      <c r="D37" s="427">
        <f>SUM(D30:D36)</f>
        <v>962069</v>
      </c>
      <c r="E37" s="166">
        <f t="shared" si="0"/>
        <v>1.3</v>
      </c>
      <c r="F37" s="248"/>
      <c r="G37" s="445"/>
      <c r="H37" s="446"/>
    </row>
  </sheetData>
  <sheetProtection/>
  <mergeCells count="10">
    <mergeCell ref="D3:H3"/>
    <mergeCell ref="A2:H2"/>
    <mergeCell ref="A4:A6"/>
    <mergeCell ref="B4:C4"/>
    <mergeCell ref="D4:G4"/>
    <mergeCell ref="H4:H6"/>
    <mergeCell ref="B5:B6"/>
    <mergeCell ref="C5:C6"/>
    <mergeCell ref="D5:E5"/>
    <mergeCell ref="F5:G5"/>
  </mergeCells>
  <printOptions/>
  <pageMargins left="0.71" right="0.71" top="0.75" bottom="0.75" header="0.31"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53"/>
  <sheetViews>
    <sheetView showGridLines="0" zoomScalePageLayoutView="0" workbookViewId="0" topLeftCell="A1">
      <selection activeCell="D44" sqref="D44"/>
    </sheetView>
  </sheetViews>
  <sheetFormatPr defaultColWidth="9.00390625" defaultRowHeight="15.75"/>
  <cols>
    <col min="1" max="1" width="33.375" style="31" customWidth="1"/>
    <col min="2" max="2" width="10.625" style="31" customWidth="1"/>
    <col min="3" max="3" width="10.625" style="41" customWidth="1"/>
    <col min="4" max="4" width="10.75390625" style="31" customWidth="1"/>
    <col min="5" max="5" width="10.25390625" style="31" hidden="1" customWidth="1"/>
    <col min="6" max="6" width="10.375" style="31" customWidth="1"/>
    <col min="7" max="7" width="9.375" style="31" customWidth="1"/>
    <col min="8" max="16384" width="9.00390625" style="31" customWidth="1"/>
  </cols>
  <sheetData>
    <row r="1" s="41" customFormat="1" ht="14.25">
      <c r="A1" s="447" t="s">
        <v>844</v>
      </c>
    </row>
    <row r="2" spans="1:7" ht="24">
      <c r="A2" s="578" t="s">
        <v>813</v>
      </c>
      <c r="B2" s="578"/>
      <c r="C2" s="578"/>
      <c r="D2" s="578"/>
      <c r="E2" s="578"/>
      <c r="F2" s="578"/>
      <c r="G2" s="578"/>
    </row>
    <row r="3" spans="1:7" ht="23.25" customHeight="1" thickBot="1">
      <c r="A3" s="30"/>
      <c r="B3" s="30"/>
      <c r="C3" s="579" t="s">
        <v>530</v>
      </c>
      <c r="D3" s="580"/>
      <c r="E3" s="580"/>
      <c r="F3" s="580"/>
      <c r="G3" s="580"/>
    </row>
    <row r="4" spans="1:7" ht="23.25" customHeight="1">
      <c r="A4" s="574" t="s">
        <v>99</v>
      </c>
      <c r="B4" s="576" t="s">
        <v>682</v>
      </c>
      <c r="C4" s="581" t="s">
        <v>683</v>
      </c>
      <c r="D4" s="582"/>
      <c r="E4" s="582"/>
      <c r="F4" s="582"/>
      <c r="G4" s="583"/>
    </row>
    <row r="5" spans="1:9" ht="36" customHeight="1" thickBot="1">
      <c r="A5" s="575"/>
      <c r="B5" s="577"/>
      <c r="C5" s="269" t="s">
        <v>100</v>
      </c>
      <c r="D5" s="32" t="s">
        <v>67</v>
      </c>
      <c r="E5" s="32" t="s">
        <v>539</v>
      </c>
      <c r="F5" s="32" t="s">
        <v>101</v>
      </c>
      <c r="G5" s="33" t="s">
        <v>102</v>
      </c>
      <c r="H5" s="87"/>
      <c r="I5" s="87"/>
    </row>
    <row r="6" spans="1:7" s="188" customFormat="1" ht="16.5" customHeight="1" thickBot="1">
      <c r="A6" s="388" t="s">
        <v>103</v>
      </c>
      <c r="B6" s="389">
        <f>B7+B23</f>
        <v>459874</v>
      </c>
      <c r="C6" s="390">
        <f>C7+C23</f>
        <v>492000</v>
      </c>
      <c r="D6" s="390">
        <f>D7+D23</f>
        <v>500506</v>
      </c>
      <c r="E6" s="391" t="e">
        <f aca="true" t="shared" si="0" ref="E6:E27">D6/#REF!*100</f>
        <v>#REF!</v>
      </c>
      <c r="F6" s="391">
        <f>D6/C6*100</f>
        <v>101.7</v>
      </c>
      <c r="G6" s="392">
        <f aca="true" t="shared" si="1" ref="G6:G38">(D6-B6)/B6*100</f>
        <v>8.8</v>
      </c>
    </row>
    <row r="7" spans="1:7" ht="16.5" customHeight="1">
      <c r="A7" s="270" t="s">
        <v>104</v>
      </c>
      <c r="B7" s="271">
        <f>SUM(B8:B22)</f>
        <v>415694</v>
      </c>
      <c r="C7" s="272">
        <f>SUM(C8:C22)</f>
        <v>451000</v>
      </c>
      <c r="D7" s="273">
        <f>SUM(D8:D22)</f>
        <v>437155</v>
      </c>
      <c r="E7" s="274" t="e">
        <f t="shared" si="0"/>
        <v>#REF!</v>
      </c>
      <c r="F7" s="274">
        <f aca="true" t="shared" si="2" ref="F7:F38">D7/C7*100</f>
        <v>96.9</v>
      </c>
      <c r="G7" s="275">
        <f t="shared" si="1"/>
        <v>5.2</v>
      </c>
    </row>
    <row r="8" spans="1:7" ht="16.5" customHeight="1">
      <c r="A8" s="276" t="s">
        <v>105</v>
      </c>
      <c r="B8" s="277">
        <v>173841</v>
      </c>
      <c r="C8" s="278">
        <v>206000</v>
      </c>
      <c r="D8" s="90">
        <v>196357</v>
      </c>
      <c r="E8" s="34" t="e">
        <f t="shared" si="0"/>
        <v>#REF!</v>
      </c>
      <c r="F8" s="34">
        <f t="shared" si="2"/>
        <v>95.3</v>
      </c>
      <c r="G8" s="35">
        <f t="shared" si="1"/>
        <v>13</v>
      </c>
    </row>
    <row r="9" spans="1:7" ht="16.5" customHeight="1">
      <c r="A9" s="276" t="s">
        <v>684</v>
      </c>
      <c r="B9" s="277">
        <v>1164</v>
      </c>
      <c r="C9" s="278">
        <v>500</v>
      </c>
      <c r="D9" s="88"/>
      <c r="E9" s="34" t="e">
        <f t="shared" si="0"/>
        <v>#REF!</v>
      </c>
      <c r="F9" s="34">
        <f t="shared" si="2"/>
        <v>0</v>
      </c>
      <c r="G9" s="35"/>
    </row>
    <row r="10" spans="1:12" ht="16.5" customHeight="1">
      <c r="A10" s="276" t="s">
        <v>106</v>
      </c>
      <c r="B10" s="277">
        <v>48146</v>
      </c>
      <c r="C10" s="278">
        <v>53000</v>
      </c>
      <c r="D10" s="88">
        <v>54788</v>
      </c>
      <c r="E10" s="34" t="e">
        <f t="shared" si="0"/>
        <v>#REF!</v>
      </c>
      <c r="F10" s="34">
        <f t="shared" si="2"/>
        <v>103.4</v>
      </c>
      <c r="G10" s="35">
        <f t="shared" si="1"/>
        <v>13.8</v>
      </c>
      <c r="H10" s="89"/>
      <c r="I10" s="89"/>
      <c r="L10" s="89"/>
    </row>
    <row r="11" spans="1:7" ht="16.5" customHeight="1">
      <c r="A11" s="276" t="s">
        <v>107</v>
      </c>
      <c r="B11" s="277">
        <v>43595</v>
      </c>
      <c r="C11" s="278">
        <v>31000</v>
      </c>
      <c r="D11" s="88">
        <v>46982</v>
      </c>
      <c r="E11" s="34" t="e">
        <f t="shared" si="0"/>
        <v>#REF!</v>
      </c>
      <c r="F11" s="34">
        <f t="shared" si="2"/>
        <v>151.6</v>
      </c>
      <c r="G11" s="35">
        <f t="shared" si="1"/>
        <v>7.8</v>
      </c>
    </row>
    <row r="12" spans="1:7" ht="16.5" customHeight="1">
      <c r="A12" s="276" t="s">
        <v>108</v>
      </c>
      <c r="B12" s="277">
        <v>3601</v>
      </c>
      <c r="C12" s="278">
        <v>4200</v>
      </c>
      <c r="D12" s="88">
        <v>976.63</v>
      </c>
      <c r="E12" s="34" t="e">
        <f t="shared" si="0"/>
        <v>#REF!</v>
      </c>
      <c r="F12" s="34">
        <f t="shared" si="2"/>
        <v>23.3</v>
      </c>
      <c r="G12" s="35">
        <f t="shared" si="1"/>
        <v>-72.9</v>
      </c>
    </row>
    <row r="13" spans="1:7" ht="16.5" customHeight="1">
      <c r="A13" s="276" t="s">
        <v>109</v>
      </c>
      <c r="B13" s="277">
        <v>22083</v>
      </c>
      <c r="C13" s="278">
        <v>24000</v>
      </c>
      <c r="D13" s="88">
        <v>23820.26</v>
      </c>
      <c r="E13" s="34" t="e">
        <f t="shared" si="0"/>
        <v>#REF!</v>
      </c>
      <c r="F13" s="34">
        <f t="shared" si="2"/>
        <v>99.3</v>
      </c>
      <c r="G13" s="35">
        <f t="shared" si="1"/>
        <v>7.9</v>
      </c>
    </row>
    <row r="14" spans="1:7" ht="16.5" customHeight="1">
      <c r="A14" s="276" t="s">
        <v>110</v>
      </c>
      <c r="B14" s="277">
        <v>22541</v>
      </c>
      <c r="C14" s="278">
        <v>27000</v>
      </c>
      <c r="D14" s="88">
        <v>22671.28</v>
      </c>
      <c r="E14" s="34" t="e">
        <f t="shared" si="0"/>
        <v>#REF!</v>
      </c>
      <c r="F14" s="34">
        <f t="shared" si="2"/>
        <v>84</v>
      </c>
      <c r="G14" s="35">
        <f t="shared" si="1"/>
        <v>0.6</v>
      </c>
    </row>
    <row r="15" spans="1:7" ht="16.5" customHeight="1">
      <c r="A15" s="276" t="s">
        <v>111</v>
      </c>
      <c r="B15" s="277">
        <v>7703</v>
      </c>
      <c r="C15" s="278">
        <v>8600</v>
      </c>
      <c r="D15" s="88">
        <v>7879.53</v>
      </c>
      <c r="E15" s="34" t="e">
        <f t="shared" si="0"/>
        <v>#REF!</v>
      </c>
      <c r="F15" s="34">
        <f t="shared" si="2"/>
        <v>91.6</v>
      </c>
      <c r="G15" s="35">
        <f t="shared" si="1"/>
        <v>2.3</v>
      </c>
    </row>
    <row r="16" spans="1:7" ht="16.5" customHeight="1">
      <c r="A16" s="276" t="s">
        <v>112</v>
      </c>
      <c r="B16" s="277">
        <v>20732</v>
      </c>
      <c r="C16" s="278">
        <v>27000</v>
      </c>
      <c r="D16" s="88">
        <v>17704</v>
      </c>
      <c r="E16" s="34" t="e">
        <f t="shared" si="0"/>
        <v>#REF!</v>
      </c>
      <c r="F16" s="34">
        <f t="shared" si="2"/>
        <v>65.6</v>
      </c>
      <c r="G16" s="35">
        <f t="shared" si="1"/>
        <v>-14.6</v>
      </c>
    </row>
    <row r="17" spans="1:7" ht="16.5" customHeight="1">
      <c r="A17" s="276" t="s">
        <v>113</v>
      </c>
      <c r="B17" s="277">
        <v>40882</v>
      </c>
      <c r="C17" s="278">
        <v>35000</v>
      </c>
      <c r="D17" s="88">
        <v>35448.01</v>
      </c>
      <c r="E17" s="34" t="e">
        <f t="shared" si="0"/>
        <v>#REF!</v>
      </c>
      <c r="F17" s="34">
        <f t="shared" si="2"/>
        <v>101.3</v>
      </c>
      <c r="G17" s="35">
        <f t="shared" si="1"/>
        <v>-13.3</v>
      </c>
    </row>
    <row r="18" spans="1:7" ht="16.5" customHeight="1">
      <c r="A18" s="276" t="s">
        <v>114</v>
      </c>
      <c r="B18" s="277">
        <v>6898</v>
      </c>
      <c r="C18" s="278">
        <v>7500</v>
      </c>
      <c r="D18" s="90">
        <v>7786.01</v>
      </c>
      <c r="E18" s="34" t="e">
        <f t="shared" si="0"/>
        <v>#REF!</v>
      </c>
      <c r="F18" s="34">
        <f t="shared" si="2"/>
        <v>103.8</v>
      </c>
      <c r="G18" s="35">
        <f t="shared" si="1"/>
        <v>12.9</v>
      </c>
    </row>
    <row r="19" spans="1:7" ht="16.5" customHeight="1">
      <c r="A19" s="276" t="s">
        <v>115</v>
      </c>
      <c r="B19" s="279">
        <v>8195</v>
      </c>
      <c r="C19" s="278">
        <v>10000</v>
      </c>
      <c r="D19" s="88">
        <v>7163.71</v>
      </c>
      <c r="E19" s="34" t="e">
        <f t="shared" si="0"/>
        <v>#REF!</v>
      </c>
      <c r="F19" s="34">
        <f t="shared" si="2"/>
        <v>71.6</v>
      </c>
      <c r="G19" s="35">
        <f t="shared" si="1"/>
        <v>-12.6</v>
      </c>
    </row>
    <row r="20" spans="1:12" ht="16.5" customHeight="1">
      <c r="A20" s="276" t="s">
        <v>116</v>
      </c>
      <c r="B20" s="279">
        <v>15500</v>
      </c>
      <c r="C20" s="278">
        <v>16000</v>
      </c>
      <c r="D20" s="90">
        <v>14425.26</v>
      </c>
      <c r="E20" s="34" t="e">
        <f t="shared" si="0"/>
        <v>#REF!</v>
      </c>
      <c r="F20" s="34">
        <f t="shared" si="2"/>
        <v>90.2</v>
      </c>
      <c r="G20" s="35">
        <f t="shared" si="1"/>
        <v>-6.9</v>
      </c>
      <c r="H20" s="89"/>
      <c r="I20" s="89"/>
      <c r="L20" s="89"/>
    </row>
    <row r="21" spans="1:7" ht="16.5" customHeight="1">
      <c r="A21" s="280" t="s">
        <v>685</v>
      </c>
      <c r="B21" s="279">
        <v>813</v>
      </c>
      <c r="C21" s="278">
        <v>1200</v>
      </c>
      <c r="D21" s="88">
        <v>1167.05</v>
      </c>
      <c r="E21" s="34"/>
      <c r="F21" s="34">
        <f t="shared" si="2"/>
        <v>97.3</v>
      </c>
      <c r="G21" s="35">
        <f t="shared" si="1"/>
        <v>43.5</v>
      </c>
    </row>
    <row r="22" spans="1:7" ht="16.5" customHeight="1">
      <c r="A22" s="281" t="s">
        <v>686</v>
      </c>
      <c r="B22" s="279"/>
      <c r="C22" s="182"/>
      <c r="D22" s="88">
        <v>-13.33</v>
      </c>
      <c r="E22" s="34"/>
      <c r="F22" s="34"/>
      <c r="G22" s="35"/>
    </row>
    <row r="23" spans="1:7" ht="16.5" customHeight="1">
      <c r="A23" s="282" t="s">
        <v>117</v>
      </c>
      <c r="B23" s="283">
        <f>SUM(B24:B27)</f>
        <v>44180</v>
      </c>
      <c r="C23" s="284">
        <f>SUM(C24:C27)</f>
        <v>41000</v>
      </c>
      <c r="D23" s="36">
        <f>SUM(D24:D27)</f>
        <v>63351</v>
      </c>
      <c r="E23" s="37" t="e">
        <f t="shared" si="0"/>
        <v>#REF!</v>
      </c>
      <c r="F23" s="37">
        <f t="shared" si="2"/>
        <v>154.5</v>
      </c>
      <c r="G23" s="38">
        <f t="shared" si="1"/>
        <v>43.4</v>
      </c>
    </row>
    <row r="24" spans="1:7" ht="16.5" customHeight="1">
      <c r="A24" s="276" t="s">
        <v>118</v>
      </c>
      <c r="B24" s="285">
        <v>18916</v>
      </c>
      <c r="C24" s="278">
        <v>21000</v>
      </c>
      <c r="D24" s="91">
        <v>25398</v>
      </c>
      <c r="E24" s="34" t="e">
        <f t="shared" si="0"/>
        <v>#REF!</v>
      </c>
      <c r="F24" s="34">
        <f t="shared" si="2"/>
        <v>120.9</v>
      </c>
      <c r="G24" s="35">
        <f t="shared" si="1"/>
        <v>34.3</v>
      </c>
    </row>
    <row r="25" spans="1:7" ht="16.5" customHeight="1">
      <c r="A25" s="276" t="s">
        <v>119</v>
      </c>
      <c r="B25" s="285">
        <v>7584</v>
      </c>
      <c r="C25" s="278">
        <v>7500</v>
      </c>
      <c r="D25" s="286">
        <v>11035.91</v>
      </c>
      <c r="E25" s="34" t="e">
        <f t="shared" si="0"/>
        <v>#REF!</v>
      </c>
      <c r="F25" s="34">
        <f t="shared" si="2"/>
        <v>147.1</v>
      </c>
      <c r="G25" s="35">
        <f t="shared" si="1"/>
        <v>45.5</v>
      </c>
    </row>
    <row r="26" spans="1:7" ht="16.5" customHeight="1">
      <c r="A26" s="276" t="s">
        <v>120</v>
      </c>
      <c r="B26" s="285">
        <v>7843</v>
      </c>
      <c r="C26" s="278">
        <v>8000</v>
      </c>
      <c r="D26" s="91">
        <v>11835</v>
      </c>
      <c r="E26" s="34" t="e">
        <f t="shared" si="0"/>
        <v>#REF!</v>
      </c>
      <c r="F26" s="34">
        <f t="shared" si="2"/>
        <v>147.9</v>
      </c>
      <c r="G26" s="35">
        <f t="shared" si="1"/>
        <v>50.9</v>
      </c>
    </row>
    <row r="27" spans="1:7" ht="16.5" customHeight="1">
      <c r="A27" s="276" t="s">
        <v>121</v>
      </c>
      <c r="B27" s="285">
        <v>9837</v>
      </c>
      <c r="C27" s="278">
        <v>4500</v>
      </c>
      <c r="D27" s="91">
        <v>15082.37</v>
      </c>
      <c r="E27" s="34" t="e">
        <f t="shared" si="0"/>
        <v>#REF!</v>
      </c>
      <c r="F27" s="34">
        <f t="shared" si="2"/>
        <v>335.2</v>
      </c>
      <c r="G27" s="35">
        <f t="shared" si="1"/>
        <v>53.3</v>
      </c>
    </row>
    <row r="28" spans="1:7" s="39" customFormat="1" ht="16.5" customHeight="1" thickBot="1">
      <c r="A28" s="287" t="s">
        <v>122</v>
      </c>
      <c r="B28" s="288">
        <v>-42</v>
      </c>
      <c r="C28" s="289">
        <v>0</v>
      </c>
      <c r="D28" s="290">
        <v>-39</v>
      </c>
      <c r="E28" s="291"/>
      <c r="F28" s="291"/>
      <c r="G28" s="292"/>
    </row>
    <row r="29" spans="1:7" s="188" customFormat="1" ht="16.5" customHeight="1">
      <c r="A29" s="393" t="s">
        <v>832</v>
      </c>
      <c r="B29" s="394">
        <f>SUM(B30:B35)</f>
        <v>339775</v>
      </c>
      <c r="C29" s="395">
        <f>SUM(C30:C35)</f>
        <v>363600</v>
      </c>
      <c r="D29" s="396">
        <f>SUM(D30:D35)</f>
        <v>391783</v>
      </c>
      <c r="E29" s="397" t="e">
        <f aca="true" t="shared" si="3" ref="E29:E38">D29/#REF!*100</f>
        <v>#REF!</v>
      </c>
      <c r="F29" s="397">
        <f t="shared" si="2"/>
        <v>107.8</v>
      </c>
      <c r="G29" s="398">
        <f t="shared" si="1"/>
        <v>15.3</v>
      </c>
    </row>
    <row r="30" spans="1:7" ht="16.5" customHeight="1">
      <c r="A30" s="293" t="s">
        <v>687</v>
      </c>
      <c r="B30" s="277">
        <v>173841</v>
      </c>
      <c r="C30" s="278">
        <f>C8</f>
        <v>206000</v>
      </c>
      <c r="D30" s="88">
        <v>196356</v>
      </c>
      <c r="E30" s="34" t="e">
        <f t="shared" si="3"/>
        <v>#REF!</v>
      </c>
      <c r="F30" s="34">
        <f t="shared" si="2"/>
        <v>95.3</v>
      </c>
      <c r="G30" s="35">
        <f t="shared" si="1"/>
        <v>13</v>
      </c>
    </row>
    <row r="31" spans="1:7" ht="16.5" customHeight="1">
      <c r="A31" s="293" t="s">
        <v>688</v>
      </c>
      <c r="B31" s="277">
        <v>799</v>
      </c>
      <c r="C31" s="278">
        <v>900</v>
      </c>
      <c r="D31" s="88">
        <v>797.29</v>
      </c>
      <c r="E31" s="34" t="e">
        <f t="shared" si="3"/>
        <v>#REF!</v>
      </c>
      <c r="F31" s="34">
        <f t="shared" si="2"/>
        <v>88.6</v>
      </c>
      <c r="G31" s="35">
        <f t="shared" si="1"/>
        <v>-0.2</v>
      </c>
    </row>
    <row r="32" spans="1:7" ht="16.5" customHeight="1">
      <c r="A32" s="293" t="s">
        <v>689</v>
      </c>
      <c r="B32" s="277">
        <v>1164</v>
      </c>
      <c r="C32" s="278">
        <v>500</v>
      </c>
      <c r="D32" s="88"/>
      <c r="E32" s="34"/>
      <c r="F32" s="34">
        <f t="shared" si="2"/>
        <v>0</v>
      </c>
      <c r="G32" s="35"/>
    </row>
    <row r="33" spans="1:7" ht="16.5" customHeight="1">
      <c r="A33" s="293" t="s">
        <v>690</v>
      </c>
      <c r="B33" s="277">
        <v>72219</v>
      </c>
      <c r="C33" s="278">
        <f>C10*1.5</f>
        <v>79500</v>
      </c>
      <c r="D33" s="88">
        <v>82182</v>
      </c>
      <c r="E33" s="34" t="e">
        <f t="shared" si="3"/>
        <v>#REF!</v>
      </c>
      <c r="F33" s="34">
        <f t="shared" si="2"/>
        <v>103.4</v>
      </c>
      <c r="G33" s="35">
        <f t="shared" si="1"/>
        <v>13.8</v>
      </c>
    </row>
    <row r="34" spans="1:7" ht="16.5" customHeight="1">
      <c r="A34" s="293" t="s">
        <v>691</v>
      </c>
      <c r="B34" s="277">
        <v>65392.5</v>
      </c>
      <c r="C34" s="278">
        <f>C11*1.5</f>
        <v>46500</v>
      </c>
      <c r="D34" s="88">
        <v>70473</v>
      </c>
      <c r="E34" s="34" t="e">
        <f t="shared" si="3"/>
        <v>#REF!</v>
      </c>
      <c r="F34" s="34">
        <f t="shared" si="2"/>
        <v>151.6</v>
      </c>
      <c r="G34" s="35">
        <f t="shared" si="1"/>
        <v>7.8</v>
      </c>
    </row>
    <row r="35" spans="1:7" ht="16.5" customHeight="1" thickBot="1">
      <c r="A35" s="294" t="s">
        <v>692</v>
      </c>
      <c r="B35" s="295">
        <v>26359</v>
      </c>
      <c r="C35" s="296">
        <v>30200</v>
      </c>
      <c r="D35" s="297">
        <v>41975</v>
      </c>
      <c r="E35" s="298" t="e">
        <f t="shared" si="3"/>
        <v>#REF!</v>
      </c>
      <c r="F35" s="298"/>
      <c r="G35" s="299">
        <f t="shared" si="1"/>
        <v>59.2</v>
      </c>
    </row>
    <row r="36" spans="1:9" s="188" customFormat="1" ht="16.5" customHeight="1">
      <c r="A36" s="399" t="s">
        <v>833</v>
      </c>
      <c r="B36" s="400">
        <f>SUM(B37:B39)</f>
        <v>799649</v>
      </c>
      <c r="C36" s="401">
        <f>SUM(C37:C39)</f>
        <v>855600</v>
      </c>
      <c r="D36" s="402">
        <f>SUM(D37:D39)</f>
        <v>892289</v>
      </c>
      <c r="E36" s="397" t="e">
        <f t="shared" si="3"/>
        <v>#REF!</v>
      </c>
      <c r="F36" s="397">
        <f t="shared" si="2"/>
        <v>104.3</v>
      </c>
      <c r="G36" s="398">
        <f t="shared" si="1"/>
        <v>11.6</v>
      </c>
      <c r="I36" s="403"/>
    </row>
    <row r="37" spans="1:7" ht="16.5" customHeight="1">
      <c r="A37" s="300" t="s">
        <v>693</v>
      </c>
      <c r="B37" s="279">
        <v>755499</v>
      </c>
      <c r="C37" s="182">
        <v>814600</v>
      </c>
      <c r="D37" s="90">
        <v>828966</v>
      </c>
      <c r="E37" s="34" t="e">
        <f t="shared" si="3"/>
        <v>#REF!</v>
      </c>
      <c r="F37" s="34">
        <f t="shared" si="2"/>
        <v>101.8</v>
      </c>
      <c r="G37" s="35">
        <f t="shared" si="1"/>
        <v>9.7</v>
      </c>
    </row>
    <row r="38" spans="1:7" ht="16.5" customHeight="1">
      <c r="A38" s="300" t="s">
        <v>694</v>
      </c>
      <c r="B38" s="279">
        <v>44192</v>
      </c>
      <c r="C38" s="182">
        <v>41000</v>
      </c>
      <c r="D38" s="90">
        <v>63362</v>
      </c>
      <c r="E38" s="34" t="e">
        <f t="shared" si="3"/>
        <v>#REF!</v>
      </c>
      <c r="F38" s="34">
        <f t="shared" si="2"/>
        <v>154.5</v>
      </c>
      <c r="G38" s="35">
        <f t="shared" si="1"/>
        <v>43.4</v>
      </c>
    </row>
    <row r="39" spans="1:7" ht="16.5" customHeight="1" thickBot="1">
      <c r="A39" s="301" t="s">
        <v>695</v>
      </c>
      <c r="B39" s="302">
        <v>-42</v>
      </c>
      <c r="C39" s="303"/>
      <c r="D39" s="304">
        <v>-39</v>
      </c>
      <c r="E39" s="298"/>
      <c r="F39" s="298"/>
      <c r="G39" s="299"/>
    </row>
    <row r="40" spans="1:7" s="188" customFormat="1" ht="16.5" customHeight="1">
      <c r="A40" s="393" t="s">
        <v>834</v>
      </c>
      <c r="B40" s="404">
        <f>(B29+B7)/B36*100</f>
        <v>94.5</v>
      </c>
      <c r="C40" s="405">
        <f>(C29+C7)/C36*100</f>
        <v>95.2</v>
      </c>
      <c r="D40" s="397">
        <f>(D29+D7)/D36*100</f>
        <v>92.9</v>
      </c>
      <c r="E40" s="397"/>
      <c r="F40" s="397"/>
      <c r="G40" s="406"/>
    </row>
    <row r="41" spans="1:7" ht="16.5" customHeight="1" thickBot="1">
      <c r="A41" s="407" t="s">
        <v>123</v>
      </c>
      <c r="B41" s="305">
        <f>B7/B6*100</f>
        <v>90.4</v>
      </c>
      <c r="C41" s="306">
        <f>C7/C6*100</f>
        <v>91.7</v>
      </c>
      <c r="D41" s="307">
        <f>D7/D6*100</f>
        <v>87.3</v>
      </c>
      <c r="E41" s="291"/>
      <c r="F41" s="291"/>
      <c r="G41" s="308"/>
    </row>
    <row r="42" spans="1:7" ht="16.5" customHeight="1">
      <c r="A42" s="408" t="s">
        <v>835</v>
      </c>
      <c r="B42" s="409">
        <v>221744</v>
      </c>
      <c r="C42" s="410"/>
      <c r="D42" s="411">
        <f>D43+D44+D45</f>
        <v>239388</v>
      </c>
      <c r="E42" s="412"/>
      <c r="F42" s="412"/>
      <c r="G42" s="413">
        <f aca="true" t="shared" si="4" ref="G42:G51">(D42-B42)/B42*100</f>
        <v>8</v>
      </c>
    </row>
    <row r="43" spans="1:7" ht="16.5" customHeight="1">
      <c r="A43" s="414" t="s">
        <v>836</v>
      </c>
      <c r="B43" s="415">
        <v>23722</v>
      </c>
      <c r="C43" s="416"/>
      <c r="D43" s="415">
        <v>23722</v>
      </c>
      <c r="E43" s="37"/>
      <c r="F43" s="37"/>
      <c r="G43" s="417">
        <f t="shared" si="4"/>
        <v>0</v>
      </c>
    </row>
    <row r="44" spans="1:7" ht="16.5" customHeight="1">
      <c r="A44" s="414" t="s">
        <v>837</v>
      </c>
      <c r="B44" s="415">
        <v>107564</v>
      </c>
      <c r="C44" s="416"/>
      <c r="D44" s="415">
        <v>166932</v>
      </c>
      <c r="E44" s="37"/>
      <c r="F44" s="37"/>
      <c r="G44" s="417">
        <f t="shared" si="4"/>
        <v>55.2</v>
      </c>
    </row>
    <row r="45" spans="1:7" ht="16.5" customHeight="1">
      <c r="A45" s="414" t="s">
        <v>838</v>
      </c>
      <c r="B45" s="415">
        <v>90458</v>
      </c>
      <c r="C45" s="416"/>
      <c r="D45" s="415">
        <v>48734</v>
      </c>
      <c r="E45" s="37"/>
      <c r="F45" s="37"/>
      <c r="G45" s="417">
        <f t="shared" si="4"/>
        <v>-46.1</v>
      </c>
    </row>
    <row r="46" spans="1:7" ht="16.5" customHeight="1">
      <c r="A46" s="408" t="s">
        <v>839</v>
      </c>
      <c r="B46" s="415">
        <v>11002</v>
      </c>
      <c r="C46" s="418"/>
      <c r="D46" s="415">
        <v>27213</v>
      </c>
      <c r="E46" s="412"/>
      <c r="F46" s="412"/>
      <c r="G46" s="413">
        <f t="shared" si="4"/>
        <v>147.3</v>
      </c>
    </row>
    <row r="47" spans="1:7" ht="16.5" customHeight="1">
      <c r="A47" s="408" t="s">
        <v>840</v>
      </c>
      <c r="B47" s="415">
        <v>71874</v>
      </c>
      <c r="C47" s="418"/>
      <c r="D47" s="415">
        <v>120163</v>
      </c>
      <c r="E47" s="412"/>
      <c r="F47" s="412"/>
      <c r="G47" s="413">
        <f t="shared" si="4"/>
        <v>67.2</v>
      </c>
    </row>
    <row r="48" spans="1:7" ht="16.5" customHeight="1">
      <c r="A48" s="408" t="s">
        <v>841</v>
      </c>
      <c r="B48" s="415">
        <v>153122</v>
      </c>
      <c r="C48" s="418"/>
      <c r="D48" s="415">
        <v>56653</v>
      </c>
      <c r="E48" s="412"/>
      <c r="F48" s="412"/>
      <c r="G48" s="413">
        <f t="shared" si="4"/>
        <v>-63</v>
      </c>
    </row>
    <row r="49" spans="1:7" ht="16.5" customHeight="1">
      <c r="A49" s="408" t="s">
        <v>1005</v>
      </c>
      <c r="B49" s="415">
        <v>0</v>
      </c>
      <c r="C49" s="418"/>
      <c r="D49" s="415">
        <v>146</v>
      </c>
      <c r="E49" s="412"/>
      <c r="F49" s="412"/>
      <c r="G49" s="413"/>
    </row>
    <row r="50" spans="1:7" ht="16.5" customHeight="1">
      <c r="A50" s="408" t="s">
        <v>842</v>
      </c>
      <c r="B50" s="415">
        <v>32185</v>
      </c>
      <c r="C50" s="418"/>
      <c r="D50" s="415">
        <v>18000</v>
      </c>
      <c r="E50" s="412"/>
      <c r="F50" s="412"/>
      <c r="G50" s="413">
        <f t="shared" si="4"/>
        <v>-44.1</v>
      </c>
    </row>
    <row r="51" spans="1:7" ht="24.75" customHeight="1" thickBot="1">
      <c r="A51" s="419" t="s">
        <v>843</v>
      </c>
      <c r="B51" s="420">
        <f>B6+B42+B46+B47+B48+B49+B50</f>
        <v>949801</v>
      </c>
      <c r="C51" s="421"/>
      <c r="D51" s="420">
        <f>D6+D42+D46+D47+D48+D49+D50</f>
        <v>962069</v>
      </c>
      <c r="E51" s="422"/>
      <c r="F51" s="422"/>
      <c r="G51" s="423">
        <f t="shared" si="4"/>
        <v>1.3</v>
      </c>
    </row>
    <row r="52" spans="1:7" ht="21.75" customHeight="1">
      <c r="A52" s="596" t="s">
        <v>849</v>
      </c>
      <c r="B52" s="596"/>
      <c r="C52" s="596"/>
      <c r="D52" s="596"/>
      <c r="E52" s="596"/>
      <c r="F52" s="596"/>
      <c r="G52" s="596"/>
    </row>
    <row r="53" spans="1:7" ht="34.5" customHeight="1">
      <c r="A53" s="597" t="s">
        <v>814</v>
      </c>
      <c r="B53" s="597"/>
      <c r="C53" s="597"/>
      <c r="D53" s="597"/>
      <c r="E53" s="597"/>
      <c r="F53" s="597"/>
      <c r="G53" s="597"/>
    </row>
  </sheetData>
  <sheetProtection/>
  <mergeCells count="7">
    <mergeCell ref="A52:G52"/>
    <mergeCell ref="A53:G53"/>
    <mergeCell ref="A4:A5"/>
    <mergeCell ref="B4:B5"/>
    <mergeCell ref="A2:G2"/>
    <mergeCell ref="C3:G3"/>
    <mergeCell ref="C4:G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9"/>
  <sheetViews>
    <sheetView showGridLines="0" zoomScalePageLayoutView="0" workbookViewId="0" topLeftCell="A22">
      <selection activeCell="B45" sqref="B45"/>
    </sheetView>
  </sheetViews>
  <sheetFormatPr defaultColWidth="9.00390625" defaultRowHeight="15.75"/>
  <cols>
    <col min="1" max="1" width="28.25390625" style="142" customWidth="1"/>
    <col min="2" max="2" width="9.125" style="92" customWidth="1"/>
    <col min="3" max="3" width="9.875" style="93" bestFit="1" customWidth="1"/>
    <col min="4" max="4" width="8.75390625" style="93" customWidth="1"/>
    <col min="5" max="5" width="7.75390625" style="94" customWidth="1"/>
    <col min="6" max="6" width="8.75390625" style="92" customWidth="1"/>
    <col min="7" max="7" width="7.375" style="95" customWidth="1"/>
    <col min="8" max="8" width="11.50390625" style="142" customWidth="1"/>
    <col min="9" max="9" width="16.25390625" style="142" customWidth="1"/>
    <col min="10" max="16384" width="9.00390625" style="142" customWidth="1"/>
  </cols>
  <sheetData>
    <row r="1" ht="15.75" customHeight="1">
      <c r="A1" s="447" t="s">
        <v>610</v>
      </c>
    </row>
    <row r="2" spans="1:8" ht="25.5" customHeight="1">
      <c r="A2" s="601" t="s">
        <v>847</v>
      </c>
      <c r="B2" s="586"/>
      <c r="C2" s="586"/>
      <c r="D2" s="586"/>
      <c r="E2" s="586"/>
      <c r="F2" s="586"/>
      <c r="G2" s="586"/>
      <c r="H2" s="586"/>
    </row>
    <row r="3" spans="1:8" ht="27.75" customHeight="1" thickBot="1">
      <c r="A3" s="96"/>
      <c r="B3" s="97"/>
      <c r="C3" s="98"/>
      <c r="D3" s="584" t="s">
        <v>530</v>
      </c>
      <c r="E3" s="585"/>
      <c r="F3" s="585"/>
      <c r="G3" s="585"/>
      <c r="H3" s="585"/>
    </row>
    <row r="4" spans="1:9" ht="22.5" customHeight="1">
      <c r="A4" s="587" t="s">
        <v>125</v>
      </c>
      <c r="B4" s="589" t="s">
        <v>540</v>
      </c>
      <c r="C4" s="589"/>
      <c r="D4" s="589" t="s">
        <v>698</v>
      </c>
      <c r="E4" s="589"/>
      <c r="F4" s="589"/>
      <c r="G4" s="589"/>
      <c r="H4" s="590" t="s">
        <v>126</v>
      </c>
      <c r="I4" s="99"/>
    </row>
    <row r="5" spans="1:9" ht="20.25" customHeight="1">
      <c r="A5" s="588"/>
      <c r="B5" s="592" t="s">
        <v>541</v>
      </c>
      <c r="C5" s="593" t="s">
        <v>542</v>
      </c>
      <c r="D5" s="594" t="s">
        <v>541</v>
      </c>
      <c r="E5" s="594"/>
      <c r="F5" s="595" t="s">
        <v>542</v>
      </c>
      <c r="G5" s="595"/>
      <c r="H5" s="591"/>
      <c r="I5" s="99"/>
    </row>
    <row r="6" spans="1:9" ht="25.5" customHeight="1">
      <c r="A6" s="588"/>
      <c r="B6" s="592"/>
      <c r="C6" s="593"/>
      <c r="D6" s="430" t="s">
        <v>543</v>
      </c>
      <c r="E6" s="431" t="s">
        <v>544</v>
      </c>
      <c r="F6" s="428" t="s">
        <v>543</v>
      </c>
      <c r="G6" s="429" t="s">
        <v>544</v>
      </c>
      <c r="H6" s="591"/>
      <c r="I6" s="99"/>
    </row>
    <row r="7" spans="1:8" s="319" customFormat="1" ht="33.75" customHeight="1">
      <c r="A7" s="439" t="s">
        <v>3</v>
      </c>
      <c r="B7" s="109">
        <v>48615</v>
      </c>
      <c r="C7" s="109">
        <v>45189</v>
      </c>
      <c r="D7" s="109">
        <v>60864</v>
      </c>
      <c r="E7" s="186">
        <v>25.2</v>
      </c>
      <c r="F7" s="109">
        <v>53995</v>
      </c>
      <c r="G7" s="186">
        <v>19.5</v>
      </c>
      <c r="H7" s="440" t="s">
        <v>699</v>
      </c>
    </row>
    <row r="8" spans="1:9" s="319" customFormat="1" ht="18" customHeight="1">
      <c r="A8" s="439" t="s">
        <v>183</v>
      </c>
      <c r="B8" s="109">
        <v>638</v>
      </c>
      <c r="C8" s="109">
        <v>511</v>
      </c>
      <c r="D8" s="109">
        <v>662</v>
      </c>
      <c r="E8" s="186">
        <v>3.8</v>
      </c>
      <c r="F8" s="109">
        <v>527</v>
      </c>
      <c r="G8" s="186">
        <v>3.1</v>
      </c>
      <c r="H8" s="441"/>
      <c r="I8" s="105"/>
    </row>
    <row r="9" spans="1:9" s="319" customFormat="1" ht="18" customHeight="1">
      <c r="A9" s="439" t="s">
        <v>184</v>
      </c>
      <c r="B9" s="109">
        <v>36416</v>
      </c>
      <c r="C9" s="109">
        <v>34476</v>
      </c>
      <c r="D9" s="109">
        <v>43800</v>
      </c>
      <c r="E9" s="186">
        <v>20.3</v>
      </c>
      <c r="F9" s="109">
        <v>41169</v>
      </c>
      <c r="G9" s="186">
        <v>19.4</v>
      </c>
      <c r="H9" s="441"/>
      <c r="I9" s="105"/>
    </row>
    <row r="10" spans="1:9" s="319" customFormat="1" ht="18" customHeight="1">
      <c r="A10" s="439" t="s">
        <v>203</v>
      </c>
      <c r="B10" s="109">
        <v>189293</v>
      </c>
      <c r="C10" s="109">
        <v>162336</v>
      </c>
      <c r="D10" s="109">
        <v>203612</v>
      </c>
      <c r="E10" s="186">
        <v>7.6</v>
      </c>
      <c r="F10" s="109">
        <v>180007</v>
      </c>
      <c r="G10" s="186">
        <v>10.9</v>
      </c>
      <c r="H10" s="441"/>
      <c r="I10" s="105"/>
    </row>
    <row r="11" spans="1:9" s="319" customFormat="1" ht="18" customHeight="1">
      <c r="A11" s="439" t="s">
        <v>228</v>
      </c>
      <c r="B11" s="109">
        <v>16041</v>
      </c>
      <c r="C11" s="109">
        <v>13949</v>
      </c>
      <c r="D11" s="109">
        <v>17989</v>
      </c>
      <c r="E11" s="186">
        <v>12.1</v>
      </c>
      <c r="F11" s="109">
        <v>15290</v>
      </c>
      <c r="G11" s="186">
        <v>9.6</v>
      </c>
      <c r="H11" s="441"/>
      <c r="I11" s="105"/>
    </row>
    <row r="12" spans="1:9" s="319" customFormat="1" ht="27" customHeight="1">
      <c r="A12" s="439" t="s">
        <v>248</v>
      </c>
      <c r="B12" s="109">
        <v>9096</v>
      </c>
      <c r="C12" s="109">
        <v>5789</v>
      </c>
      <c r="D12" s="109">
        <v>9194</v>
      </c>
      <c r="E12" s="186">
        <v>1.1</v>
      </c>
      <c r="F12" s="109">
        <v>6246</v>
      </c>
      <c r="G12" s="186">
        <v>7.9</v>
      </c>
      <c r="H12" s="440" t="s">
        <v>732</v>
      </c>
      <c r="I12" s="105"/>
    </row>
    <row r="13" spans="1:9" s="319" customFormat="1" ht="18" customHeight="1">
      <c r="A13" s="439" t="s">
        <v>268</v>
      </c>
      <c r="B13" s="109">
        <v>103414</v>
      </c>
      <c r="C13" s="109">
        <v>70324</v>
      </c>
      <c r="D13" s="109">
        <v>116325</v>
      </c>
      <c r="E13" s="186">
        <v>12.5</v>
      </c>
      <c r="F13" s="109">
        <v>79092</v>
      </c>
      <c r="G13" s="186">
        <v>12.5</v>
      </c>
      <c r="H13" s="440"/>
      <c r="I13" s="105"/>
    </row>
    <row r="14" spans="1:9" s="319" customFormat="1" ht="18" customHeight="1">
      <c r="A14" s="439" t="s">
        <v>750</v>
      </c>
      <c r="B14" s="109">
        <v>75409</v>
      </c>
      <c r="C14" s="109">
        <v>60223</v>
      </c>
      <c r="D14" s="109">
        <v>72479</v>
      </c>
      <c r="E14" s="186">
        <v>-3.9</v>
      </c>
      <c r="F14" s="109">
        <v>60908</v>
      </c>
      <c r="G14" s="186">
        <v>1.1</v>
      </c>
      <c r="H14" s="441"/>
      <c r="I14" s="105"/>
    </row>
    <row r="15" spans="1:9" s="319" customFormat="1" ht="18" customHeight="1">
      <c r="A15" s="439" t="s">
        <v>346</v>
      </c>
      <c r="B15" s="109">
        <v>9255</v>
      </c>
      <c r="C15" s="109">
        <v>2965</v>
      </c>
      <c r="D15" s="109">
        <v>10577</v>
      </c>
      <c r="E15" s="186">
        <v>14.3</v>
      </c>
      <c r="F15" s="109">
        <v>3228</v>
      </c>
      <c r="G15" s="186">
        <v>8.9</v>
      </c>
      <c r="H15" s="441"/>
      <c r="I15" s="105"/>
    </row>
    <row r="16" spans="1:9" s="319" customFormat="1" ht="77.25" customHeight="1">
      <c r="A16" s="439" t="s">
        <v>362</v>
      </c>
      <c r="B16" s="109">
        <v>26262</v>
      </c>
      <c r="C16" s="109">
        <v>22526</v>
      </c>
      <c r="D16" s="109">
        <v>21790</v>
      </c>
      <c r="E16" s="186">
        <v>-17</v>
      </c>
      <c r="F16" s="109">
        <v>17706</v>
      </c>
      <c r="G16" s="432">
        <v>-21.4</v>
      </c>
      <c r="H16" s="442" t="s">
        <v>770</v>
      </c>
      <c r="I16" s="105"/>
    </row>
    <row r="17" spans="1:9" s="319" customFormat="1" ht="18" customHeight="1">
      <c r="A17" s="439" t="s">
        <v>373</v>
      </c>
      <c r="B17" s="109">
        <v>78435</v>
      </c>
      <c r="C17" s="109">
        <v>43384</v>
      </c>
      <c r="D17" s="109">
        <v>81150</v>
      </c>
      <c r="E17" s="186">
        <v>3.5</v>
      </c>
      <c r="F17" s="109">
        <v>46360</v>
      </c>
      <c r="G17" s="186">
        <v>6.9</v>
      </c>
      <c r="H17" s="441"/>
      <c r="I17" s="105"/>
    </row>
    <row r="18" spans="1:9" s="319" customFormat="1" ht="36" customHeight="1">
      <c r="A18" s="439" t="s">
        <v>423</v>
      </c>
      <c r="B18" s="109">
        <v>20035</v>
      </c>
      <c r="C18" s="109">
        <v>11878</v>
      </c>
      <c r="D18" s="109">
        <v>27911</v>
      </c>
      <c r="E18" s="186">
        <v>39.3</v>
      </c>
      <c r="F18" s="109">
        <v>21552</v>
      </c>
      <c r="G18" s="432">
        <v>81.4</v>
      </c>
      <c r="H18" s="442" t="s">
        <v>821</v>
      </c>
      <c r="I18" s="105"/>
    </row>
    <row r="19" spans="1:9" s="319" customFormat="1" ht="18" customHeight="1">
      <c r="A19" s="439" t="s">
        <v>432</v>
      </c>
      <c r="B19" s="109">
        <v>24675</v>
      </c>
      <c r="C19" s="109">
        <v>19635</v>
      </c>
      <c r="D19" s="109">
        <v>72750</v>
      </c>
      <c r="E19" s="186">
        <v>194.8</v>
      </c>
      <c r="F19" s="109">
        <v>65622</v>
      </c>
      <c r="G19" s="433">
        <v>234.2</v>
      </c>
      <c r="H19" s="441"/>
      <c r="I19" s="105"/>
    </row>
    <row r="20" spans="1:9" s="319" customFormat="1" ht="18" customHeight="1">
      <c r="A20" s="439" t="s">
        <v>440</v>
      </c>
      <c r="B20" s="109">
        <v>4262</v>
      </c>
      <c r="C20" s="109">
        <v>887</v>
      </c>
      <c r="D20" s="109">
        <v>6639</v>
      </c>
      <c r="E20" s="186">
        <v>55.8</v>
      </c>
      <c r="F20" s="109">
        <v>1083</v>
      </c>
      <c r="G20" s="432">
        <v>22.1</v>
      </c>
      <c r="H20" s="441"/>
      <c r="I20" s="105"/>
    </row>
    <row r="21" spans="1:9" s="319" customFormat="1" ht="18" customHeight="1">
      <c r="A21" s="439" t="s">
        <v>445</v>
      </c>
      <c r="B21" s="109">
        <v>152</v>
      </c>
      <c r="C21" s="109"/>
      <c r="D21" s="109">
        <v>330</v>
      </c>
      <c r="E21" s="186">
        <v>117.1</v>
      </c>
      <c r="F21" s="109"/>
      <c r="G21" s="186"/>
      <c r="H21" s="441"/>
      <c r="I21" s="105"/>
    </row>
    <row r="22" spans="1:9" s="368" customFormat="1" ht="18" customHeight="1">
      <c r="A22" s="439" t="s">
        <v>598</v>
      </c>
      <c r="B22" s="109">
        <v>801</v>
      </c>
      <c r="C22" s="109">
        <v>801</v>
      </c>
      <c r="D22" s="109">
        <v>20</v>
      </c>
      <c r="E22" s="434"/>
      <c r="F22" s="109">
        <v>20</v>
      </c>
      <c r="G22" s="435"/>
      <c r="H22" s="441"/>
      <c r="I22" s="372"/>
    </row>
    <row r="23" spans="1:9" s="319" customFormat="1" ht="42.75" customHeight="1">
      <c r="A23" s="439" t="s">
        <v>782</v>
      </c>
      <c r="B23" s="109">
        <v>3392</v>
      </c>
      <c r="C23" s="109">
        <v>3162</v>
      </c>
      <c r="D23" s="109">
        <v>5253</v>
      </c>
      <c r="E23" s="186">
        <v>54.9</v>
      </c>
      <c r="F23" s="109">
        <v>4508</v>
      </c>
      <c r="G23" s="432">
        <v>42.6</v>
      </c>
      <c r="H23" s="440" t="s">
        <v>783</v>
      </c>
      <c r="I23" s="105"/>
    </row>
    <row r="24" spans="1:9" s="319" customFormat="1" ht="43.5" customHeight="1">
      <c r="A24" s="439" t="s">
        <v>605</v>
      </c>
      <c r="B24" s="109">
        <v>2482</v>
      </c>
      <c r="C24" s="109">
        <v>149</v>
      </c>
      <c r="D24" s="109">
        <v>3685</v>
      </c>
      <c r="E24" s="186">
        <v>48.5</v>
      </c>
      <c r="F24" s="109">
        <v>129</v>
      </c>
      <c r="G24" s="432">
        <v>-13.4</v>
      </c>
      <c r="H24" s="440"/>
      <c r="I24" s="105"/>
    </row>
    <row r="25" spans="1:9" s="319" customFormat="1" ht="27.75" customHeight="1">
      <c r="A25" s="439" t="s">
        <v>606</v>
      </c>
      <c r="B25" s="109">
        <v>3265</v>
      </c>
      <c r="C25" s="109">
        <v>2601</v>
      </c>
      <c r="D25" s="109">
        <v>3115</v>
      </c>
      <c r="E25" s="186">
        <v>-4.6</v>
      </c>
      <c r="F25" s="109">
        <v>2503</v>
      </c>
      <c r="G25" s="186">
        <v>-3.8</v>
      </c>
      <c r="H25" s="442" t="s">
        <v>792</v>
      </c>
      <c r="I25" s="105"/>
    </row>
    <row r="26" spans="1:9" ht="18" customHeight="1">
      <c r="A26" s="439" t="s">
        <v>793</v>
      </c>
      <c r="B26" s="109">
        <v>2417</v>
      </c>
      <c r="C26" s="109">
        <v>2131</v>
      </c>
      <c r="D26" s="109">
        <v>2493</v>
      </c>
      <c r="E26" s="186">
        <v>3.1</v>
      </c>
      <c r="F26" s="109">
        <v>2338</v>
      </c>
      <c r="G26" s="186">
        <v>9.7</v>
      </c>
      <c r="H26" s="441"/>
      <c r="I26" s="105"/>
    </row>
    <row r="27" spans="1:9" s="319" customFormat="1" ht="18" customHeight="1">
      <c r="A27" s="439" t="s">
        <v>810</v>
      </c>
      <c r="B27" s="109">
        <v>1094</v>
      </c>
      <c r="C27" s="109"/>
      <c r="D27" s="109">
        <v>1505</v>
      </c>
      <c r="E27" s="186">
        <v>37.6</v>
      </c>
      <c r="F27" s="109">
        <v>1300</v>
      </c>
      <c r="G27" s="433"/>
      <c r="H27" s="441"/>
      <c r="I27" s="105"/>
    </row>
    <row r="28" spans="1:9" s="319" customFormat="1" ht="18" customHeight="1">
      <c r="A28" s="439" t="s">
        <v>811</v>
      </c>
      <c r="B28" s="109">
        <v>26156</v>
      </c>
      <c r="C28" s="109">
        <v>26156</v>
      </c>
      <c r="D28" s="109">
        <v>31063</v>
      </c>
      <c r="E28" s="186">
        <v>18.8</v>
      </c>
      <c r="F28" s="109">
        <v>31063</v>
      </c>
      <c r="G28" s="186">
        <v>18.8</v>
      </c>
      <c r="H28" s="441"/>
      <c r="I28" s="105"/>
    </row>
    <row r="29" spans="1:9" s="319" customFormat="1" ht="18" customHeight="1">
      <c r="A29" s="439" t="s">
        <v>812</v>
      </c>
      <c r="B29" s="109">
        <v>164</v>
      </c>
      <c r="C29" s="109">
        <v>164</v>
      </c>
      <c r="D29" s="109">
        <v>65</v>
      </c>
      <c r="E29" s="186"/>
      <c r="F29" s="109">
        <v>65</v>
      </c>
      <c r="G29" s="432">
        <v>-60.4</v>
      </c>
      <c r="H29" s="441"/>
      <c r="I29" s="105"/>
    </row>
    <row r="30" spans="1:9" s="319" customFormat="1" ht="18" customHeight="1">
      <c r="A30" s="443" t="s">
        <v>846</v>
      </c>
      <c r="B30" s="436">
        <v>681769</v>
      </c>
      <c r="C30" s="436">
        <v>529236</v>
      </c>
      <c r="D30" s="437">
        <v>793271</v>
      </c>
      <c r="E30" s="438">
        <v>16.4</v>
      </c>
      <c r="F30" s="436">
        <v>634711</v>
      </c>
      <c r="G30" s="438">
        <v>19.9</v>
      </c>
      <c r="H30" s="444"/>
      <c r="I30" s="105"/>
    </row>
    <row r="31" spans="1:8" ht="14.25">
      <c r="A31" s="244" t="s">
        <v>661</v>
      </c>
      <c r="B31" s="424">
        <v>90447</v>
      </c>
      <c r="C31" s="424"/>
      <c r="D31" s="424">
        <v>91201</v>
      </c>
      <c r="E31" s="154">
        <f aca="true" t="shared" si="0" ref="E31:E37">(D31-B31)/B31*100</f>
        <v>0.8</v>
      </c>
      <c r="F31" s="245"/>
      <c r="G31" s="245"/>
      <c r="H31" s="246"/>
    </row>
    <row r="32" spans="1:8" ht="14.25">
      <c r="A32" s="244" t="s">
        <v>662</v>
      </c>
      <c r="B32" s="424">
        <v>132169</v>
      </c>
      <c r="C32" s="424"/>
      <c r="D32" s="424">
        <v>33801</v>
      </c>
      <c r="E32" s="154">
        <f t="shared" si="0"/>
        <v>-74.4</v>
      </c>
      <c r="F32" s="245"/>
      <c r="G32" s="245"/>
      <c r="H32" s="246"/>
    </row>
    <row r="33" spans="1:8" ht="14.25">
      <c r="A33" s="244" t="s">
        <v>663</v>
      </c>
      <c r="B33" s="426"/>
      <c r="C33" s="424"/>
      <c r="D33" s="424"/>
      <c r="E33" s="154"/>
      <c r="F33" s="245"/>
      <c r="G33" s="245"/>
      <c r="H33" s="246"/>
    </row>
    <row r="34" spans="1:8" ht="14.25">
      <c r="A34" s="244" t="s">
        <v>666</v>
      </c>
      <c r="B34" s="426">
        <v>18000</v>
      </c>
      <c r="C34" s="424"/>
      <c r="D34" s="424">
        <v>25000</v>
      </c>
      <c r="E34" s="154">
        <f t="shared" si="0"/>
        <v>38.9</v>
      </c>
      <c r="F34" s="245"/>
      <c r="G34" s="245"/>
      <c r="H34" s="246"/>
    </row>
    <row r="35" spans="1:8" ht="14.25">
      <c r="A35" s="244" t="s">
        <v>664</v>
      </c>
      <c r="B35" s="426">
        <v>203</v>
      </c>
      <c r="C35" s="424"/>
      <c r="D35" s="424">
        <v>338</v>
      </c>
      <c r="E35" s="154">
        <f t="shared" si="0"/>
        <v>66.5</v>
      </c>
      <c r="F35" s="245"/>
      <c r="G35" s="245"/>
      <c r="H35" s="246"/>
    </row>
    <row r="36" spans="1:8" ht="14.25">
      <c r="A36" s="244" t="s">
        <v>665</v>
      </c>
      <c r="B36" s="426">
        <v>27213</v>
      </c>
      <c r="C36" s="424"/>
      <c r="D36" s="424">
        <v>18458</v>
      </c>
      <c r="E36" s="154">
        <f t="shared" si="0"/>
        <v>-32.2</v>
      </c>
      <c r="F36" s="245"/>
      <c r="G36" s="245"/>
      <c r="H36" s="246"/>
    </row>
    <row r="37" spans="1:8" ht="23.25" customHeight="1" thickBot="1">
      <c r="A37" s="247" t="s">
        <v>845</v>
      </c>
      <c r="B37" s="427">
        <f>SUM(B30:B36)</f>
        <v>949801</v>
      </c>
      <c r="C37" s="425"/>
      <c r="D37" s="427">
        <f>SUM(D30:D36)</f>
        <v>962069</v>
      </c>
      <c r="E37" s="166">
        <f t="shared" si="0"/>
        <v>1.3</v>
      </c>
      <c r="F37" s="248"/>
      <c r="G37" s="445"/>
      <c r="H37" s="446"/>
    </row>
    <row r="38" spans="1:8" ht="36.75" customHeight="1">
      <c r="A38" s="599" t="s">
        <v>848</v>
      </c>
      <c r="B38" s="600"/>
      <c r="C38" s="600"/>
      <c r="D38" s="600"/>
      <c r="E38" s="600"/>
      <c r="F38" s="600"/>
      <c r="G38" s="600"/>
      <c r="H38" s="600"/>
    </row>
    <row r="39" spans="1:8" ht="14.25">
      <c r="A39" s="598"/>
      <c r="B39" s="598"/>
      <c r="C39" s="598"/>
      <c r="D39" s="598"/>
      <c r="E39" s="598"/>
      <c r="F39" s="598"/>
      <c r="G39" s="598"/>
      <c r="H39" s="598"/>
    </row>
  </sheetData>
  <sheetProtection/>
  <mergeCells count="12">
    <mergeCell ref="A2:H2"/>
    <mergeCell ref="A4:A6"/>
    <mergeCell ref="B4:C4"/>
    <mergeCell ref="D4:G4"/>
    <mergeCell ref="H4:H6"/>
    <mergeCell ref="B5:B6"/>
    <mergeCell ref="C5:C6"/>
    <mergeCell ref="D3:H3"/>
    <mergeCell ref="A39:H39"/>
    <mergeCell ref="D5:E5"/>
    <mergeCell ref="F5:G5"/>
    <mergeCell ref="A38:H38"/>
  </mergeCells>
  <printOptions/>
  <pageMargins left="0.71" right="0.71" top="0.75" bottom="0.75" header="0.31" footer="0.3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616"/>
  <sheetViews>
    <sheetView showGridLines="0" tabSelected="1" zoomScalePageLayoutView="0" workbookViewId="0" topLeftCell="A1">
      <selection activeCell="F9" sqref="F9"/>
    </sheetView>
  </sheetViews>
  <sheetFormatPr defaultColWidth="9.00390625" defaultRowHeight="15.75"/>
  <cols>
    <col min="1" max="1" width="28.25390625" style="142" customWidth="1"/>
    <col min="2" max="2" width="9.125" style="92" customWidth="1"/>
    <col min="3" max="3" width="9.875" style="93" bestFit="1" customWidth="1"/>
    <col min="4" max="4" width="8.75390625" style="93" customWidth="1"/>
    <col min="5" max="5" width="7.75390625" style="94" customWidth="1"/>
    <col min="6" max="6" width="8.75390625" style="92" customWidth="1"/>
    <col min="7" max="7" width="7.375" style="95" customWidth="1"/>
    <col min="8" max="8" width="11.50390625" style="142" customWidth="1"/>
    <col min="9" max="9" width="16.25390625" style="142" customWidth="1"/>
    <col min="10" max="16384" width="9.00390625" style="142" customWidth="1"/>
  </cols>
  <sheetData>
    <row r="1" ht="15.75" customHeight="1">
      <c r="A1" s="387" t="s">
        <v>815</v>
      </c>
    </row>
    <row r="2" spans="1:8" ht="25.5" customHeight="1">
      <c r="A2" s="586" t="s">
        <v>816</v>
      </c>
      <c r="B2" s="586"/>
      <c r="C2" s="586"/>
      <c r="D2" s="586"/>
      <c r="E2" s="586"/>
      <c r="F2" s="586"/>
      <c r="G2" s="586"/>
      <c r="H2" s="586"/>
    </row>
    <row r="3" spans="1:8" ht="27.75" customHeight="1" thickBot="1">
      <c r="A3" s="96"/>
      <c r="B3" s="97"/>
      <c r="C3" s="98"/>
      <c r="D3" s="605" t="s">
        <v>530</v>
      </c>
      <c r="E3" s="606"/>
      <c r="F3" s="606"/>
      <c r="G3" s="606"/>
      <c r="H3" s="606"/>
    </row>
    <row r="4" spans="1:9" ht="22.5" customHeight="1">
      <c r="A4" s="602" t="s">
        <v>125</v>
      </c>
      <c r="B4" s="607" t="s">
        <v>540</v>
      </c>
      <c r="C4" s="608"/>
      <c r="D4" s="607" t="s">
        <v>698</v>
      </c>
      <c r="E4" s="608"/>
      <c r="F4" s="608"/>
      <c r="G4" s="609"/>
      <c r="H4" s="610" t="s">
        <v>126</v>
      </c>
      <c r="I4" s="99"/>
    </row>
    <row r="5" spans="1:9" ht="20.25" customHeight="1">
      <c r="A5" s="603"/>
      <c r="B5" s="613" t="s">
        <v>541</v>
      </c>
      <c r="C5" s="615" t="s">
        <v>542</v>
      </c>
      <c r="D5" s="617" t="s">
        <v>541</v>
      </c>
      <c r="E5" s="618"/>
      <c r="F5" s="619" t="s">
        <v>542</v>
      </c>
      <c r="G5" s="620"/>
      <c r="H5" s="611"/>
      <c r="I5" s="99"/>
    </row>
    <row r="6" spans="1:9" ht="25.5" customHeight="1" thickBot="1">
      <c r="A6" s="604"/>
      <c r="B6" s="614"/>
      <c r="C6" s="616"/>
      <c r="D6" s="309" t="s">
        <v>543</v>
      </c>
      <c r="E6" s="310" t="s">
        <v>544</v>
      </c>
      <c r="F6" s="311" t="s">
        <v>543</v>
      </c>
      <c r="G6" s="312" t="s">
        <v>544</v>
      </c>
      <c r="H6" s="612"/>
      <c r="I6" s="99"/>
    </row>
    <row r="7" spans="1:8" s="319" customFormat="1" ht="33.75" customHeight="1">
      <c r="A7" s="313" t="s">
        <v>3</v>
      </c>
      <c r="B7" s="314">
        <f>B8+B14+B20+B26+B37+B45+B48+B52+B57+B60+B67+B70+B73+B79+B82+B85+B90+B94+B98+B102+B115+B32+B65+B107</f>
        <v>48615</v>
      </c>
      <c r="C7" s="315">
        <f>C8+C14+C20+C26+C37+C45+C48+C52+C57+C60+C67+C70+C73+C79+C82+C85+C90+C94+C98+C102+C115+C32+C65+C107</f>
        <v>45189</v>
      </c>
      <c r="D7" s="314">
        <f>D8+D14+D20+D26+D37+D45+D48+D52+D57+D60+D67+D70+D73+D79+D82+D85+D90+D94+D98+D102+D115+D32+D65+D107</f>
        <v>60864</v>
      </c>
      <c r="E7" s="316">
        <f>(D7/B7-1)*100</f>
        <v>25.2</v>
      </c>
      <c r="F7" s="317">
        <f>F8+F14+F20+F26+F37+F45+F48+F52+F57+F60+F67+F70+F73+F79+F82+F85+F90+F94+F98+F102+F115+F32+F65+F107</f>
        <v>53995</v>
      </c>
      <c r="G7" s="318">
        <f>(F7/C7-1)*100</f>
        <v>19.5</v>
      </c>
      <c r="H7" s="124" t="s">
        <v>699</v>
      </c>
    </row>
    <row r="8" spans="1:9" s="43" customFormat="1" ht="18" customHeight="1">
      <c r="A8" s="47" t="s">
        <v>127</v>
      </c>
      <c r="B8" s="53">
        <v>1605</v>
      </c>
      <c r="C8" s="320">
        <v>1605</v>
      </c>
      <c r="D8" s="53">
        <f>SUM(D9:D13)</f>
        <v>1640</v>
      </c>
      <c r="E8" s="321"/>
      <c r="F8" s="103">
        <f>SUM(F9:F13)</f>
        <v>1640</v>
      </c>
      <c r="G8" s="322"/>
      <c r="H8" s="104"/>
      <c r="I8" s="105"/>
    </row>
    <row r="9" spans="1:9" ht="18" customHeight="1">
      <c r="A9" s="48" t="s">
        <v>128</v>
      </c>
      <c r="B9" s="323">
        <v>1238</v>
      </c>
      <c r="C9" s="324">
        <v>1238</v>
      </c>
      <c r="D9" s="323">
        <v>1293</v>
      </c>
      <c r="E9" s="321"/>
      <c r="F9" s="109">
        <v>1293</v>
      </c>
      <c r="G9" s="322"/>
      <c r="H9" s="110"/>
      <c r="I9" s="105"/>
    </row>
    <row r="10" spans="1:9" ht="18" customHeight="1">
      <c r="A10" s="48" t="s">
        <v>129</v>
      </c>
      <c r="B10" s="323">
        <v>104</v>
      </c>
      <c r="C10" s="324">
        <v>104</v>
      </c>
      <c r="D10" s="323">
        <v>179</v>
      </c>
      <c r="E10" s="321"/>
      <c r="F10" s="109">
        <v>179</v>
      </c>
      <c r="G10" s="322"/>
      <c r="H10" s="110"/>
      <c r="I10" s="105"/>
    </row>
    <row r="11" spans="1:9" ht="18" customHeight="1">
      <c r="A11" s="48" t="s">
        <v>130</v>
      </c>
      <c r="B11" s="323">
        <v>159</v>
      </c>
      <c r="C11" s="324">
        <v>159</v>
      </c>
      <c r="D11" s="323"/>
      <c r="E11" s="321"/>
      <c r="F11" s="109"/>
      <c r="G11" s="322"/>
      <c r="H11" s="110"/>
      <c r="I11" s="105"/>
    </row>
    <row r="12" spans="1:9" ht="18" customHeight="1">
      <c r="A12" s="48" t="s">
        <v>131</v>
      </c>
      <c r="B12" s="323">
        <v>84</v>
      </c>
      <c r="C12" s="324">
        <v>84</v>
      </c>
      <c r="D12" s="323">
        <v>83</v>
      </c>
      <c r="E12" s="321"/>
      <c r="F12" s="109">
        <v>83</v>
      </c>
      <c r="G12" s="322"/>
      <c r="H12" s="110"/>
      <c r="I12" s="105"/>
    </row>
    <row r="13" spans="1:9" ht="18" customHeight="1">
      <c r="A13" s="48" t="s">
        <v>132</v>
      </c>
      <c r="B13" s="323">
        <v>20</v>
      </c>
      <c r="C13" s="324">
        <v>20</v>
      </c>
      <c r="D13" s="323">
        <v>85</v>
      </c>
      <c r="E13" s="325"/>
      <c r="F13" s="109">
        <v>85</v>
      </c>
      <c r="G13" s="322"/>
      <c r="H13" s="110"/>
      <c r="I13" s="105"/>
    </row>
    <row r="14" spans="1:9" s="43" customFormat="1" ht="18" customHeight="1">
      <c r="A14" s="47" t="s">
        <v>133</v>
      </c>
      <c r="B14" s="53">
        <v>694</v>
      </c>
      <c r="C14" s="320">
        <v>694</v>
      </c>
      <c r="D14" s="53">
        <f>SUM(D15:D19)</f>
        <v>908</v>
      </c>
      <c r="E14" s="321"/>
      <c r="F14" s="103">
        <f>SUM(F15:F19)</f>
        <v>908</v>
      </c>
      <c r="G14" s="322"/>
      <c r="H14" s="104"/>
      <c r="I14" s="105"/>
    </row>
    <row r="15" spans="1:9" ht="18" customHeight="1">
      <c r="A15" s="48" t="s">
        <v>128</v>
      </c>
      <c r="B15" s="323">
        <v>471</v>
      </c>
      <c r="C15" s="324">
        <v>471</v>
      </c>
      <c r="D15" s="323">
        <v>515</v>
      </c>
      <c r="E15" s="321"/>
      <c r="F15" s="109">
        <v>515</v>
      </c>
      <c r="G15" s="322"/>
      <c r="H15" s="110"/>
      <c r="I15" s="105"/>
    </row>
    <row r="16" spans="1:9" ht="18" customHeight="1">
      <c r="A16" s="48" t="s">
        <v>129</v>
      </c>
      <c r="B16" s="323">
        <v>110</v>
      </c>
      <c r="C16" s="324">
        <v>110</v>
      </c>
      <c r="D16" s="323">
        <v>173</v>
      </c>
      <c r="E16" s="321"/>
      <c r="F16" s="109">
        <v>173</v>
      </c>
      <c r="G16" s="322"/>
      <c r="H16" s="110"/>
      <c r="I16" s="105"/>
    </row>
    <row r="17" spans="1:9" ht="18" customHeight="1">
      <c r="A17" s="326" t="s">
        <v>134</v>
      </c>
      <c r="B17" s="323">
        <v>5</v>
      </c>
      <c r="C17" s="324">
        <v>5</v>
      </c>
      <c r="D17" s="323">
        <v>82</v>
      </c>
      <c r="E17" s="321"/>
      <c r="F17" s="109">
        <v>82</v>
      </c>
      <c r="G17" s="322"/>
      <c r="H17" s="110"/>
      <c r="I17" s="105"/>
    </row>
    <row r="18" spans="1:9" ht="18" customHeight="1">
      <c r="A18" s="48" t="s">
        <v>135</v>
      </c>
      <c r="B18" s="323">
        <v>108</v>
      </c>
      <c r="C18" s="324">
        <v>108</v>
      </c>
      <c r="D18" s="323">
        <v>98</v>
      </c>
      <c r="E18" s="321"/>
      <c r="F18" s="109">
        <v>98</v>
      </c>
      <c r="G18" s="322"/>
      <c r="H18" s="110"/>
      <c r="I18" s="105"/>
    </row>
    <row r="19" spans="1:9" ht="18" customHeight="1">
      <c r="A19" s="48" t="s">
        <v>136</v>
      </c>
      <c r="B19" s="323"/>
      <c r="C19" s="324"/>
      <c r="D19" s="323">
        <v>40</v>
      </c>
      <c r="E19" s="321"/>
      <c r="F19" s="109">
        <v>40</v>
      </c>
      <c r="G19" s="322"/>
      <c r="H19" s="110"/>
      <c r="I19" s="105"/>
    </row>
    <row r="20" spans="1:9" s="43" customFormat="1" ht="18" customHeight="1">
      <c r="A20" s="47" t="s">
        <v>137</v>
      </c>
      <c r="B20" s="53">
        <v>8411</v>
      </c>
      <c r="C20" s="320">
        <v>8400</v>
      </c>
      <c r="D20" s="53">
        <f>SUM(D21:D25)</f>
        <v>15520</v>
      </c>
      <c r="E20" s="321"/>
      <c r="F20" s="103">
        <f>SUM(F21:F25)</f>
        <v>10508</v>
      </c>
      <c r="G20" s="322"/>
      <c r="H20" s="104"/>
      <c r="I20" s="105"/>
    </row>
    <row r="21" spans="1:9" ht="18" customHeight="1">
      <c r="A21" s="48" t="s">
        <v>128</v>
      </c>
      <c r="B21" s="323">
        <v>5938</v>
      </c>
      <c r="C21" s="324">
        <v>5938</v>
      </c>
      <c r="D21" s="323">
        <v>12517</v>
      </c>
      <c r="E21" s="321"/>
      <c r="F21" s="109">
        <v>7517</v>
      </c>
      <c r="G21" s="322"/>
      <c r="H21" s="110"/>
      <c r="I21" s="105"/>
    </row>
    <row r="22" spans="1:9" ht="18" customHeight="1">
      <c r="A22" s="48" t="s">
        <v>129</v>
      </c>
      <c r="B22" s="323">
        <v>1547</v>
      </c>
      <c r="C22" s="324">
        <v>1547</v>
      </c>
      <c r="D22" s="323">
        <v>2099</v>
      </c>
      <c r="E22" s="321"/>
      <c r="F22" s="109">
        <v>2099</v>
      </c>
      <c r="G22" s="322"/>
      <c r="H22" s="110"/>
      <c r="I22" s="105"/>
    </row>
    <row r="23" spans="1:9" ht="18" customHeight="1">
      <c r="A23" s="48" t="s">
        <v>138</v>
      </c>
      <c r="B23" s="323">
        <v>125</v>
      </c>
      <c r="C23" s="324">
        <v>114</v>
      </c>
      <c r="D23" s="323">
        <v>117</v>
      </c>
      <c r="E23" s="321"/>
      <c r="F23" s="109">
        <v>105</v>
      </c>
      <c r="G23" s="322"/>
      <c r="H23" s="110"/>
      <c r="I23" s="105"/>
    </row>
    <row r="24" spans="1:9" ht="18" customHeight="1">
      <c r="A24" s="48" t="s">
        <v>139</v>
      </c>
      <c r="B24" s="323">
        <v>112</v>
      </c>
      <c r="C24" s="324">
        <v>112</v>
      </c>
      <c r="D24" s="323"/>
      <c r="E24" s="321"/>
      <c r="F24" s="109"/>
      <c r="G24" s="322"/>
      <c r="H24" s="110"/>
      <c r="I24" s="105"/>
    </row>
    <row r="25" spans="1:9" ht="18" customHeight="1">
      <c r="A25" s="48" t="s">
        <v>140</v>
      </c>
      <c r="B25" s="323">
        <v>689</v>
      </c>
      <c r="C25" s="324">
        <v>689</v>
      </c>
      <c r="D25" s="323">
        <v>787</v>
      </c>
      <c r="E25" s="321"/>
      <c r="F25" s="109">
        <v>787</v>
      </c>
      <c r="G25" s="322"/>
      <c r="H25" s="110"/>
      <c r="I25" s="105"/>
    </row>
    <row r="26" spans="1:9" s="43" customFormat="1" ht="18" customHeight="1">
      <c r="A26" s="47" t="s">
        <v>141</v>
      </c>
      <c r="B26" s="53">
        <v>2951</v>
      </c>
      <c r="C26" s="320">
        <v>875</v>
      </c>
      <c r="D26" s="53">
        <f>SUM(D27:D31)</f>
        <v>2767</v>
      </c>
      <c r="E26" s="321"/>
      <c r="F26" s="103">
        <f>SUM(F27:F31)</f>
        <v>1960</v>
      </c>
      <c r="G26" s="322"/>
      <c r="H26" s="104"/>
      <c r="I26" s="105"/>
    </row>
    <row r="27" spans="1:9" ht="18" customHeight="1">
      <c r="A27" s="48" t="s">
        <v>128</v>
      </c>
      <c r="B27" s="323">
        <v>676</v>
      </c>
      <c r="C27" s="324">
        <v>676</v>
      </c>
      <c r="D27" s="323">
        <v>727</v>
      </c>
      <c r="E27" s="321"/>
      <c r="F27" s="109">
        <v>727</v>
      </c>
      <c r="G27" s="322"/>
      <c r="H27" s="110"/>
      <c r="I27" s="105"/>
    </row>
    <row r="28" spans="1:9" ht="18" customHeight="1">
      <c r="A28" s="48" t="s">
        <v>129</v>
      </c>
      <c r="B28" s="323">
        <v>88</v>
      </c>
      <c r="C28" s="324">
        <v>88</v>
      </c>
      <c r="D28" s="323">
        <v>398</v>
      </c>
      <c r="E28" s="321"/>
      <c r="F28" s="109">
        <v>398</v>
      </c>
      <c r="G28" s="322"/>
      <c r="H28" s="110"/>
      <c r="I28" s="105"/>
    </row>
    <row r="29" spans="1:9" ht="18" customHeight="1">
      <c r="A29" s="48" t="s">
        <v>142</v>
      </c>
      <c r="B29" s="323">
        <v>1560</v>
      </c>
      <c r="C29" s="324">
        <v>62</v>
      </c>
      <c r="D29" s="323">
        <v>505</v>
      </c>
      <c r="E29" s="321"/>
      <c r="F29" s="109">
        <v>20</v>
      </c>
      <c r="G29" s="322"/>
      <c r="H29" s="110"/>
      <c r="I29" s="105"/>
    </row>
    <row r="30" spans="1:9" ht="18" customHeight="1">
      <c r="A30" s="48" t="s">
        <v>143</v>
      </c>
      <c r="B30" s="323">
        <v>444</v>
      </c>
      <c r="C30" s="324">
        <v>41</v>
      </c>
      <c r="D30" s="323">
        <v>929</v>
      </c>
      <c r="E30" s="321"/>
      <c r="F30" s="109">
        <v>757</v>
      </c>
      <c r="G30" s="322"/>
      <c r="H30" s="110"/>
      <c r="I30" s="105"/>
    </row>
    <row r="31" spans="1:9" ht="18" customHeight="1">
      <c r="A31" s="48" t="s">
        <v>144</v>
      </c>
      <c r="B31" s="323">
        <v>183</v>
      </c>
      <c r="C31" s="324">
        <v>8</v>
      </c>
      <c r="D31" s="323">
        <v>208</v>
      </c>
      <c r="E31" s="321"/>
      <c r="F31" s="109">
        <v>58</v>
      </c>
      <c r="G31" s="322"/>
      <c r="H31" s="110"/>
      <c r="I31" s="105"/>
    </row>
    <row r="32" spans="1:9" s="43" customFormat="1" ht="18" customHeight="1">
      <c r="A32" s="47" t="s">
        <v>145</v>
      </c>
      <c r="B32" s="53">
        <v>1246</v>
      </c>
      <c r="C32" s="320">
        <v>1246</v>
      </c>
      <c r="D32" s="53">
        <f>SUM(D33:D36)</f>
        <v>1508</v>
      </c>
      <c r="E32" s="321"/>
      <c r="F32" s="103">
        <f>SUM(F33:F36)</f>
        <v>1488</v>
      </c>
      <c r="G32" s="322"/>
      <c r="H32" s="104"/>
      <c r="I32" s="105"/>
    </row>
    <row r="33" spans="1:9" ht="18" customHeight="1">
      <c r="A33" s="48" t="s">
        <v>128</v>
      </c>
      <c r="B33" s="323">
        <v>423</v>
      </c>
      <c r="C33" s="324">
        <v>423</v>
      </c>
      <c r="D33" s="323">
        <v>480</v>
      </c>
      <c r="E33" s="321"/>
      <c r="F33" s="109">
        <v>480</v>
      </c>
      <c r="G33" s="322"/>
      <c r="H33" s="110"/>
      <c r="I33" s="105"/>
    </row>
    <row r="34" spans="1:9" ht="18" customHeight="1">
      <c r="A34" s="48" t="s">
        <v>129</v>
      </c>
      <c r="B34" s="323">
        <v>164</v>
      </c>
      <c r="C34" s="324">
        <v>164</v>
      </c>
      <c r="D34" s="323">
        <v>120</v>
      </c>
      <c r="E34" s="321"/>
      <c r="F34" s="109">
        <v>120</v>
      </c>
      <c r="G34" s="322"/>
      <c r="H34" s="110"/>
      <c r="I34" s="105"/>
    </row>
    <row r="35" spans="1:9" ht="18" customHeight="1">
      <c r="A35" s="48" t="s">
        <v>146</v>
      </c>
      <c r="B35" s="323">
        <v>220</v>
      </c>
      <c r="C35" s="324">
        <v>220</v>
      </c>
      <c r="D35" s="323">
        <v>349</v>
      </c>
      <c r="E35" s="321"/>
      <c r="F35" s="109">
        <v>329</v>
      </c>
      <c r="G35" s="322"/>
      <c r="H35" s="110"/>
      <c r="I35" s="105"/>
    </row>
    <row r="36" spans="1:9" ht="18" customHeight="1">
      <c r="A36" s="48" t="s">
        <v>139</v>
      </c>
      <c r="B36" s="323">
        <v>439</v>
      </c>
      <c r="C36" s="324">
        <v>439</v>
      </c>
      <c r="D36" s="323">
        <v>559</v>
      </c>
      <c r="E36" s="321"/>
      <c r="F36" s="109">
        <v>559</v>
      </c>
      <c r="G36" s="322"/>
      <c r="H36" s="110"/>
      <c r="I36" s="105"/>
    </row>
    <row r="37" spans="1:9" s="43" customFormat="1" ht="18" customHeight="1">
      <c r="A37" s="47" t="s">
        <v>147</v>
      </c>
      <c r="B37" s="53">
        <v>1989</v>
      </c>
      <c r="C37" s="320">
        <v>1919</v>
      </c>
      <c r="D37" s="53">
        <f>SUM(D38:D44)</f>
        <v>2110</v>
      </c>
      <c r="E37" s="321"/>
      <c r="F37" s="103">
        <f>SUM(F38:F44)</f>
        <v>2040</v>
      </c>
      <c r="G37" s="322"/>
      <c r="H37" s="104"/>
      <c r="I37" s="105"/>
    </row>
    <row r="38" spans="1:9" ht="18" customHeight="1">
      <c r="A38" s="48" t="s">
        <v>128</v>
      </c>
      <c r="B38" s="323">
        <v>1414</v>
      </c>
      <c r="C38" s="324">
        <v>1414</v>
      </c>
      <c r="D38" s="323">
        <v>1607</v>
      </c>
      <c r="E38" s="321"/>
      <c r="F38" s="109">
        <v>1607</v>
      </c>
      <c r="G38" s="322"/>
      <c r="H38" s="110"/>
      <c r="I38" s="105"/>
    </row>
    <row r="39" spans="1:9" ht="18" customHeight="1">
      <c r="A39" s="48" t="s">
        <v>129</v>
      </c>
      <c r="B39" s="323">
        <v>350</v>
      </c>
      <c r="C39" s="324">
        <v>280</v>
      </c>
      <c r="D39" s="323">
        <v>304</v>
      </c>
      <c r="E39" s="321"/>
      <c r="F39" s="109">
        <v>267</v>
      </c>
      <c r="G39" s="322"/>
      <c r="H39" s="110"/>
      <c r="I39" s="105"/>
    </row>
    <row r="40" spans="1:9" ht="18" customHeight="1">
      <c r="A40" s="48" t="s">
        <v>700</v>
      </c>
      <c r="B40" s="323"/>
      <c r="C40" s="324"/>
      <c r="D40" s="323">
        <v>18</v>
      </c>
      <c r="E40" s="321"/>
      <c r="F40" s="109"/>
      <c r="G40" s="322"/>
      <c r="H40" s="110"/>
      <c r="I40" s="105"/>
    </row>
    <row r="41" spans="1:9" ht="18" customHeight="1">
      <c r="A41" s="48" t="s">
        <v>148</v>
      </c>
      <c r="B41" s="323">
        <v>98</v>
      </c>
      <c r="C41" s="324">
        <v>98</v>
      </c>
      <c r="D41" s="323">
        <v>63</v>
      </c>
      <c r="E41" s="321"/>
      <c r="F41" s="109">
        <v>63</v>
      </c>
      <c r="G41" s="322"/>
      <c r="H41" s="110"/>
      <c r="I41" s="105"/>
    </row>
    <row r="42" spans="1:9" ht="18" customHeight="1">
      <c r="A42" s="48" t="s">
        <v>149</v>
      </c>
      <c r="B42" s="323">
        <v>47</v>
      </c>
      <c r="C42" s="324">
        <v>47</v>
      </c>
      <c r="D42" s="323">
        <v>55</v>
      </c>
      <c r="E42" s="321"/>
      <c r="F42" s="109">
        <v>55</v>
      </c>
      <c r="G42" s="322"/>
      <c r="H42" s="110"/>
      <c r="I42" s="105"/>
    </row>
    <row r="43" spans="1:9" ht="18" customHeight="1">
      <c r="A43" s="48" t="s">
        <v>150</v>
      </c>
      <c r="B43" s="323">
        <v>80</v>
      </c>
      <c r="C43" s="324">
        <v>80</v>
      </c>
      <c r="D43" s="323">
        <v>48</v>
      </c>
      <c r="E43" s="321"/>
      <c r="F43" s="109">
        <v>48</v>
      </c>
      <c r="G43" s="322"/>
      <c r="H43" s="110"/>
      <c r="I43" s="105"/>
    </row>
    <row r="44" spans="1:9" ht="18" customHeight="1">
      <c r="A44" s="48" t="s">
        <v>151</v>
      </c>
      <c r="B44" s="323"/>
      <c r="C44" s="324"/>
      <c r="D44" s="323">
        <v>15</v>
      </c>
      <c r="E44" s="321"/>
      <c r="F44" s="109"/>
      <c r="G44" s="322"/>
      <c r="H44" s="110"/>
      <c r="I44" s="105"/>
    </row>
    <row r="45" spans="1:9" s="43" customFormat="1" ht="18" customHeight="1">
      <c r="A45" s="47" t="s">
        <v>152</v>
      </c>
      <c r="B45" s="53">
        <v>3858</v>
      </c>
      <c r="C45" s="320">
        <v>3858</v>
      </c>
      <c r="D45" s="53">
        <f>SUM(D46:D47)</f>
        <v>4389</v>
      </c>
      <c r="E45" s="321"/>
      <c r="F45" s="103">
        <f>SUM(F46:F47)</f>
        <v>4389</v>
      </c>
      <c r="G45" s="322"/>
      <c r="H45" s="104"/>
      <c r="I45" s="105"/>
    </row>
    <row r="46" spans="1:9" ht="18" customHeight="1">
      <c r="A46" s="48" t="s">
        <v>153</v>
      </c>
      <c r="B46" s="323">
        <v>43</v>
      </c>
      <c r="C46" s="324">
        <v>43</v>
      </c>
      <c r="D46" s="323"/>
      <c r="E46" s="321"/>
      <c r="F46" s="109"/>
      <c r="G46" s="322"/>
      <c r="H46" s="110"/>
      <c r="I46" s="105"/>
    </row>
    <row r="47" spans="1:9" ht="18" customHeight="1">
      <c r="A47" s="48" t="s">
        <v>154</v>
      </c>
      <c r="B47" s="323">
        <v>3815</v>
      </c>
      <c r="C47" s="324">
        <v>3815</v>
      </c>
      <c r="D47" s="323">
        <v>4389</v>
      </c>
      <c r="E47" s="321"/>
      <c r="F47" s="109">
        <v>4389</v>
      </c>
      <c r="G47" s="322"/>
      <c r="H47" s="110"/>
      <c r="I47" s="105"/>
    </row>
    <row r="48" spans="1:9" s="43" customFormat="1" ht="18" customHeight="1">
      <c r="A48" s="47" t="s">
        <v>155</v>
      </c>
      <c r="B48" s="53">
        <v>567</v>
      </c>
      <c r="C48" s="320">
        <v>542</v>
      </c>
      <c r="D48" s="53">
        <f>SUM(D49:D51)</f>
        <v>615</v>
      </c>
      <c r="E48" s="321"/>
      <c r="F48" s="103">
        <f>SUM(F49:F51)</f>
        <v>590</v>
      </c>
      <c r="G48" s="322"/>
      <c r="H48" s="104"/>
      <c r="I48" s="105"/>
    </row>
    <row r="49" spans="1:9" ht="18" customHeight="1">
      <c r="A49" s="48" t="s">
        <v>128</v>
      </c>
      <c r="B49" s="323">
        <v>507</v>
      </c>
      <c r="C49" s="324">
        <v>507</v>
      </c>
      <c r="D49" s="323">
        <v>558</v>
      </c>
      <c r="E49" s="321"/>
      <c r="F49" s="109">
        <v>558</v>
      </c>
      <c r="G49" s="322"/>
      <c r="H49" s="110"/>
      <c r="I49" s="105"/>
    </row>
    <row r="50" spans="1:9" ht="18" customHeight="1">
      <c r="A50" s="48" t="s">
        <v>156</v>
      </c>
      <c r="B50" s="323">
        <v>45</v>
      </c>
      <c r="C50" s="324">
        <v>35</v>
      </c>
      <c r="D50" s="323">
        <v>42</v>
      </c>
      <c r="E50" s="321"/>
      <c r="F50" s="109">
        <v>32</v>
      </c>
      <c r="G50" s="322"/>
      <c r="H50" s="110"/>
      <c r="I50" s="105"/>
    </row>
    <row r="51" spans="1:9" ht="18" customHeight="1">
      <c r="A51" s="48" t="s">
        <v>157</v>
      </c>
      <c r="B51" s="323">
        <v>15</v>
      </c>
      <c r="C51" s="324"/>
      <c r="D51" s="323">
        <v>15</v>
      </c>
      <c r="E51" s="321"/>
      <c r="F51" s="109"/>
      <c r="G51" s="322"/>
      <c r="H51" s="110"/>
      <c r="I51" s="105"/>
    </row>
    <row r="52" spans="1:9" s="43" customFormat="1" ht="18" customHeight="1">
      <c r="A52" s="47" t="s">
        <v>158</v>
      </c>
      <c r="B52" s="53">
        <v>808</v>
      </c>
      <c r="C52" s="320">
        <v>133</v>
      </c>
      <c r="D52" s="53">
        <f>SUM(D53:D56)</f>
        <v>105</v>
      </c>
      <c r="E52" s="321"/>
      <c r="F52" s="103">
        <f>SUM(F53:F56)</f>
        <v>0</v>
      </c>
      <c r="G52" s="322"/>
      <c r="H52" s="104"/>
      <c r="I52" s="105"/>
    </row>
    <row r="53" spans="1:9" ht="18" customHeight="1">
      <c r="A53" s="48" t="s">
        <v>159</v>
      </c>
      <c r="B53" s="106">
        <v>48</v>
      </c>
      <c r="C53" s="324">
        <v>27</v>
      </c>
      <c r="D53" s="106"/>
      <c r="E53" s="321"/>
      <c r="F53" s="109"/>
      <c r="G53" s="322"/>
      <c r="H53" s="110"/>
      <c r="I53" s="105"/>
    </row>
    <row r="54" spans="1:9" ht="18" customHeight="1">
      <c r="A54" s="48" t="s">
        <v>160</v>
      </c>
      <c r="B54" s="106">
        <v>19</v>
      </c>
      <c r="C54" s="324"/>
      <c r="D54" s="106">
        <v>24</v>
      </c>
      <c r="E54" s="321"/>
      <c r="F54" s="109"/>
      <c r="G54" s="322"/>
      <c r="H54" s="110"/>
      <c r="I54" s="105"/>
    </row>
    <row r="55" spans="1:9" ht="18" customHeight="1">
      <c r="A55" s="48" t="s">
        <v>545</v>
      </c>
      <c r="B55" s="106">
        <v>96</v>
      </c>
      <c r="C55" s="324">
        <v>96</v>
      </c>
      <c r="D55" s="106"/>
      <c r="E55" s="321"/>
      <c r="F55" s="109"/>
      <c r="G55" s="322"/>
      <c r="H55" s="110"/>
      <c r="I55" s="105"/>
    </row>
    <row r="56" spans="1:9" ht="18" customHeight="1">
      <c r="A56" s="48" t="s">
        <v>161</v>
      </c>
      <c r="B56" s="106">
        <v>645</v>
      </c>
      <c r="C56" s="324">
        <v>10</v>
      </c>
      <c r="D56" s="106">
        <v>81</v>
      </c>
      <c r="E56" s="321"/>
      <c r="F56" s="109"/>
      <c r="G56" s="322"/>
      <c r="H56" s="110"/>
      <c r="I56" s="105"/>
    </row>
    <row r="57" spans="1:9" s="43" customFormat="1" ht="18" customHeight="1">
      <c r="A57" s="47" t="s">
        <v>162</v>
      </c>
      <c r="B57" s="327">
        <v>1614</v>
      </c>
      <c r="C57" s="320">
        <v>1600</v>
      </c>
      <c r="D57" s="327">
        <f>SUM(D58:D59)</f>
        <v>2228</v>
      </c>
      <c r="E57" s="321"/>
      <c r="F57" s="103">
        <f>SUM(F58:F59)</f>
        <v>2228</v>
      </c>
      <c r="G57" s="322"/>
      <c r="H57" s="104"/>
      <c r="I57" s="105"/>
    </row>
    <row r="58" spans="1:9" ht="18" customHeight="1">
      <c r="A58" s="48" t="s">
        <v>128</v>
      </c>
      <c r="B58" s="106">
        <v>1321</v>
      </c>
      <c r="C58" s="324">
        <v>1321</v>
      </c>
      <c r="D58" s="106">
        <v>1949</v>
      </c>
      <c r="E58" s="321"/>
      <c r="F58" s="109">
        <v>1949</v>
      </c>
      <c r="G58" s="322"/>
      <c r="H58" s="110"/>
      <c r="I58" s="105"/>
    </row>
    <row r="59" spans="1:9" ht="18" customHeight="1">
      <c r="A59" s="48" t="s">
        <v>129</v>
      </c>
      <c r="B59" s="106">
        <v>293</v>
      </c>
      <c r="C59" s="324">
        <v>279</v>
      </c>
      <c r="D59" s="106">
        <v>279</v>
      </c>
      <c r="E59" s="321"/>
      <c r="F59" s="109">
        <v>279</v>
      </c>
      <c r="G59" s="322"/>
      <c r="H59" s="110"/>
      <c r="I59" s="105"/>
    </row>
    <row r="60" spans="1:9" s="43" customFormat="1" ht="18" customHeight="1">
      <c r="A60" s="47" t="s">
        <v>163</v>
      </c>
      <c r="B60" s="53">
        <v>482</v>
      </c>
      <c r="C60" s="320">
        <v>482</v>
      </c>
      <c r="D60" s="53">
        <f>SUM(D61:D64)</f>
        <v>530</v>
      </c>
      <c r="E60" s="321"/>
      <c r="F60" s="103">
        <f>SUM(F61:F64)</f>
        <v>530</v>
      </c>
      <c r="G60" s="322"/>
      <c r="H60" s="104"/>
      <c r="I60" s="105"/>
    </row>
    <row r="61" spans="1:9" ht="18" customHeight="1">
      <c r="A61" s="48" t="s">
        <v>128</v>
      </c>
      <c r="B61" s="323">
        <v>420</v>
      </c>
      <c r="C61" s="324">
        <v>420</v>
      </c>
      <c r="D61" s="323">
        <v>414</v>
      </c>
      <c r="E61" s="321"/>
      <c r="F61" s="109">
        <v>414</v>
      </c>
      <c r="G61" s="322"/>
      <c r="H61" s="110"/>
      <c r="I61" s="105"/>
    </row>
    <row r="62" spans="1:9" ht="18" customHeight="1">
      <c r="A62" s="48" t="s">
        <v>129</v>
      </c>
      <c r="B62" s="323">
        <v>10</v>
      </c>
      <c r="C62" s="324">
        <v>10</v>
      </c>
      <c r="D62" s="323">
        <v>116</v>
      </c>
      <c r="E62" s="321"/>
      <c r="F62" s="109">
        <v>116</v>
      </c>
      <c r="G62" s="322"/>
      <c r="H62" s="110"/>
      <c r="I62" s="105"/>
    </row>
    <row r="63" spans="1:9" ht="18" customHeight="1">
      <c r="A63" s="48" t="s">
        <v>546</v>
      </c>
      <c r="B63" s="323">
        <v>24</v>
      </c>
      <c r="C63" s="324">
        <v>24</v>
      </c>
      <c r="D63" s="323"/>
      <c r="E63" s="321"/>
      <c r="F63" s="109"/>
      <c r="G63" s="322"/>
      <c r="H63" s="110"/>
      <c r="I63" s="105"/>
    </row>
    <row r="64" spans="1:9" ht="18" customHeight="1">
      <c r="A64" s="48" t="s">
        <v>164</v>
      </c>
      <c r="B64" s="323">
        <v>28</v>
      </c>
      <c r="C64" s="324">
        <v>28</v>
      </c>
      <c r="D64" s="323"/>
      <c r="E64" s="321"/>
      <c r="F64" s="109"/>
      <c r="G64" s="322"/>
      <c r="H64" s="110"/>
      <c r="I64" s="105"/>
    </row>
    <row r="65" spans="1:9" ht="18" customHeight="1">
      <c r="A65" s="47" t="s">
        <v>701</v>
      </c>
      <c r="B65" s="323"/>
      <c r="C65" s="324"/>
      <c r="D65" s="328">
        <v>42</v>
      </c>
      <c r="E65" s="321"/>
      <c r="F65" s="109"/>
      <c r="G65" s="322"/>
      <c r="H65" s="110"/>
      <c r="I65" s="105"/>
    </row>
    <row r="66" spans="1:9" ht="18" customHeight="1">
      <c r="A66" s="48" t="s">
        <v>702</v>
      </c>
      <c r="B66" s="323"/>
      <c r="C66" s="324"/>
      <c r="D66" s="323">
        <v>42</v>
      </c>
      <c r="E66" s="321"/>
      <c r="F66" s="109"/>
      <c r="G66" s="322"/>
      <c r="H66" s="110"/>
      <c r="I66" s="105"/>
    </row>
    <row r="67" spans="1:9" s="43" customFormat="1" ht="18" customHeight="1">
      <c r="A67" s="47" t="s">
        <v>165</v>
      </c>
      <c r="B67" s="327">
        <v>89</v>
      </c>
      <c r="C67" s="320">
        <v>79</v>
      </c>
      <c r="D67" s="327">
        <f>SUM(D68:D69)</f>
        <v>100</v>
      </c>
      <c r="E67" s="321"/>
      <c r="F67" s="103">
        <f>SUM(F68:F69)</f>
        <v>90</v>
      </c>
      <c r="G67" s="322"/>
      <c r="H67" s="104"/>
      <c r="I67" s="105"/>
    </row>
    <row r="68" spans="1:9" ht="18" customHeight="1">
      <c r="A68" s="48" t="s">
        <v>128</v>
      </c>
      <c r="B68" s="106">
        <v>79</v>
      </c>
      <c r="C68" s="324">
        <v>79</v>
      </c>
      <c r="D68" s="106">
        <v>87</v>
      </c>
      <c r="E68" s="321"/>
      <c r="F68" s="109">
        <v>87</v>
      </c>
      <c r="G68" s="322"/>
      <c r="H68" s="110"/>
      <c r="I68" s="105"/>
    </row>
    <row r="69" spans="1:9" ht="18" customHeight="1">
      <c r="A69" s="48" t="s">
        <v>548</v>
      </c>
      <c r="B69" s="106">
        <v>10</v>
      </c>
      <c r="C69" s="324"/>
      <c r="D69" s="106">
        <v>13</v>
      </c>
      <c r="E69" s="321"/>
      <c r="F69" s="109">
        <v>3</v>
      </c>
      <c r="G69" s="322"/>
      <c r="H69" s="110"/>
      <c r="I69" s="105"/>
    </row>
    <row r="70" spans="1:9" ht="18" customHeight="1">
      <c r="A70" s="47" t="s">
        <v>549</v>
      </c>
      <c r="B70" s="53">
        <v>7</v>
      </c>
      <c r="C70" s="320">
        <v>7</v>
      </c>
      <c r="D70" s="53">
        <f>SUM(D71:D72)</f>
        <v>0</v>
      </c>
      <c r="E70" s="321"/>
      <c r="F70" s="103">
        <f>SUM(F71:F72)</f>
        <v>0</v>
      </c>
      <c r="G70" s="322"/>
      <c r="H70" s="110"/>
      <c r="I70" s="105"/>
    </row>
    <row r="71" spans="1:9" ht="18" customHeight="1">
      <c r="A71" s="48" t="s">
        <v>550</v>
      </c>
      <c r="B71" s="106">
        <v>3</v>
      </c>
      <c r="C71" s="324">
        <v>3</v>
      </c>
      <c r="D71" s="106"/>
      <c r="E71" s="321"/>
      <c r="F71" s="109"/>
      <c r="G71" s="322"/>
      <c r="H71" s="110"/>
      <c r="I71" s="105"/>
    </row>
    <row r="72" spans="1:9" ht="18" customHeight="1">
      <c r="A72" s="48" t="s">
        <v>547</v>
      </c>
      <c r="B72" s="106">
        <v>4</v>
      </c>
      <c r="C72" s="324">
        <v>4</v>
      </c>
      <c r="D72" s="106"/>
      <c r="E72" s="321"/>
      <c r="F72" s="109"/>
      <c r="G72" s="322"/>
      <c r="H72" s="110"/>
      <c r="I72" s="105"/>
    </row>
    <row r="73" spans="1:9" s="43" customFormat="1" ht="18" customHeight="1">
      <c r="A73" s="47" t="s">
        <v>703</v>
      </c>
      <c r="B73" s="53">
        <f>SUM(B74:B78)</f>
        <v>648</v>
      </c>
      <c r="C73" s="320">
        <f>SUM(C74:C78)</f>
        <v>643</v>
      </c>
      <c r="D73" s="53">
        <f>SUM(D74:D78)</f>
        <v>213</v>
      </c>
      <c r="E73" s="321"/>
      <c r="F73" s="103">
        <f>SUM(F74:F78)</f>
        <v>210</v>
      </c>
      <c r="G73" s="322"/>
      <c r="H73" s="104"/>
      <c r="I73" s="105"/>
    </row>
    <row r="74" spans="1:9" ht="18" customHeight="1">
      <c r="A74" s="48" t="s">
        <v>128</v>
      </c>
      <c r="B74" s="106">
        <v>405</v>
      </c>
      <c r="C74" s="324">
        <v>405</v>
      </c>
      <c r="D74" s="106">
        <v>181</v>
      </c>
      <c r="E74" s="321"/>
      <c r="F74" s="109">
        <v>181</v>
      </c>
      <c r="G74" s="322"/>
      <c r="H74" s="110"/>
      <c r="I74" s="105"/>
    </row>
    <row r="75" spans="1:9" ht="18" customHeight="1">
      <c r="A75" s="48" t="s">
        <v>129</v>
      </c>
      <c r="B75" s="106">
        <v>151</v>
      </c>
      <c r="C75" s="324">
        <v>151</v>
      </c>
      <c r="D75" s="106"/>
      <c r="E75" s="321"/>
      <c r="F75" s="109"/>
      <c r="G75" s="322"/>
      <c r="H75" s="110"/>
      <c r="I75" s="105"/>
    </row>
    <row r="76" spans="1:9" ht="18" customHeight="1">
      <c r="A76" s="48" t="s">
        <v>166</v>
      </c>
      <c r="B76" s="106">
        <v>85</v>
      </c>
      <c r="C76" s="324">
        <v>80</v>
      </c>
      <c r="D76" s="106">
        <v>32</v>
      </c>
      <c r="E76" s="321"/>
      <c r="F76" s="109">
        <v>29</v>
      </c>
      <c r="G76" s="322"/>
      <c r="H76" s="110"/>
      <c r="I76" s="105"/>
    </row>
    <row r="77" spans="1:9" ht="18" customHeight="1">
      <c r="A77" s="48" t="s">
        <v>167</v>
      </c>
      <c r="B77" s="106"/>
      <c r="C77" s="324"/>
      <c r="D77" s="106"/>
      <c r="E77" s="321"/>
      <c r="F77" s="109"/>
      <c r="G77" s="322"/>
      <c r="H77" s="126"/>
      <c r="I77" s="105"/>
    </row>
    <row r="78" spans="1:9" ht="18" customHeight="1">
      <c r="A78" s="48" t="s">
        <v>168</v>
      </c>
      <c r="B78" s="106">
        <v>7</v>
      </c>
      <c r="C78" s="324">
        <v>7</v>
      </c>
      <c r="D78" s="106"/>
      <c r="E78" s="321"/>
      <c r="F78" s="109"/>
      <c r="G78" s="322"/>
      <c r="H78" s="110"/>
      <c r="I78" s="105"/>
    </row>
    <row r="79" spans="1:9" s="43" customFormat="1" ht="18" customHeight="1">
      <c r="A79" s="47" t="s">
        <v>169</v>
      </c>
      <c r="B79" s="53">
        <v>142</v>
      </c>
      <c r="C79" s="320">
        <v>142</v>
      </c>
      <c r="D79" s="53">
        <f>SUM(D80:D81)</f>
        <v>186</v>
      </c>
      <c r="E79" s="321"/>
      <c r="F79" s="103">
        <f>SUM(F80:F81)</f>
        <v>178</v>
      </c>
      <c r="G79" s="322"/>
      <c r="H79" s="104"/>
      <c r="I79" s="105"/>
    </row>
    <row r="80" spans="1:9" ht="18" customHeight="1">
      <c r="A80" s="48" t="s">
        <v>128</v>
      </c>
      <c r="B80" s="106">
        <v>125</v>
      </c>
      <c r="C80" s="324">
        <v>125</v>
      </c>
      <c r="D80" s="106">
        <v>163</v>
      </c>
      <c r="E80" s="321"/>
      <c r="F80" s="109">
        <v>163</v>
      </c>
      <c r="G80" s="322"/>
      <c r="H80" s="110"/>
      <c r="I80" s="105"/>
    </row>
    <row r="81" spans="1:9" ht="18" customHeight="1">
      <c r="A81" s="48" t="s">
        <v>170</v>
      </c>
      <c r="B81" s="106">
        <v>17</v>
      </c>
      <c r="C81" s="324">
        <v>17</v>
      </c>
      <c r="D81" s="106">
        <v>23</v>
      </c>
      <c r="E81" s="321"/>
      <c r="F81" s="109">
        <v>15</v>
      </c>
      <c r="G81" s="322"/>
      <c r="H81" s="110"/>
      <c r="I81" s="105"/>
    </row>
    <row r="82" spans="1:9" s="43" customFormat="1" ht="18" customHeight="1">
      <c r="A82" s="47" t="s">
        <v>171</v>
      </c>
      <c r="B82" s="53">
        <v>359</v>
      </c>
      <c r="C82" s="320">
        <v>359</v>
      </c>
      <c r="D82" s="53">
        <f>SUM(D83:D84)</f>
        <v>357</v>
      </c>
      <c r="E82" s="321"/>
      <c r="F82" s="103">
        <f>SUM(F83:F84)</f>
        <v>357</v>
      </c>
      <c r="G82" s="322"/>
      <c r="H82" s="104"/>
      <c r="I82" s="105"/>
    </row>
    <row r="83" spans="1:9" ht="18" customHeight="1">
      <c r="A83" s="48" t="s">
        <v>128</v>
      </c>
      <c r="B83" s="106">
        <v>185</v>
      </c>
      <c r="C83" s="324">
        <v>185</v>
      </c>
      <c r="D83" s="106">
        <v>189</v>
      </c>
      <c r="E83" s="321"/>
      <c r="F83" s="109">
        <v>189</v>
      </c>
      <c r="G83" s="322"/>
      <c r="H83" s="110"/>
      <c r="I83" s="105"/>
    </row>
    <row r="84" spans="1:9" ht="18" customHeight="1">
      <c r="A84" s="48" t="s">
        <v>129</v>
      </c>
      <c r="B84" s="106">
        <v>174</v>
      </c>
      <c r="C84" s="324">
        <v>174</v>
      </c>
      <c r="D84" s="106">
        <v>168</v>
      </c>
      <c r="E84" s="321"/>
      <c r="F84" s="109">
        <v>168</v>
      </c>
      <c r="G84" s="322"/>
      <c r="H84" s="110"/>
      <c r="I84" s="105"/>
    </row>
    <row r="85" spans="1:9" s="43" customFormat="1" ht="18" customHeight="1">
      <c r="A85" s="47" t="s">
        <v>172</v>
      </c>
      <c r="B85" s="53">
        <v>1179</v>
      </c>
      <c r="C85" s="320">
        <v>1112</v>
      </c>
      <c r="D85" s="53">
        <f>SUM(D86:D89)</f>
        <v>1387</v>
      </c>
      <c r="E85" s="321"/>
      <c r="F85" s="103">
        <f>SUM(F86:F89)</f>
        <v>1318</v>
      </c>
      <c r="G85" s="322"/>
      <c r="H85" s="104"/>
      <c r="I85" s="105"/>
    </row>
    <row r="86" spans="1:9" ht="18" customHeight="1">
      <c r="A86" s="48" t="s">
        <v>128</v>
      </c>
      <c r="B86" s="106">
        <v>585</v>
      </c>
      <c r="C86" s="324">
        <v>585</v>
      </c>
      <c r="D86" s="106">
        <v>643</v>
      </c>
      <c r="E86" s="321"/>
      <c r="F86" s="109">
        <v>643</v>
      </c>
      <c r="G86" s="322"/>
      <c r="H86" s="110"/>
      <c r="I86" s="105"/>
    </row>
    <row r="87" spans="1:9" ht="18" customHeight="1">
      <c r="A87" s="48" t="s">
        <v>129</v>
      </c>
      <c r="B87" s="106">
        <v>502</v>
      </c>
      <c r="C87" s="324">
        <v>445</v>
      </c>
      <c r="D87" s="106">
        <v>616</v>
      </c>
      <c r="E87" s="321"/>
      <c r="F87" s="109">
        <v>559</v>
      </c>
      <c r="G87" s="322"/>
      <c r="H87" s="110"/>
      <c r="I87" s="105"/>
    </row>
    <row r="88" spans="1:9" ht="18" customHeight="1">
      <c r="A88" s="48" t="s">
        <v>139</v>
      </c>
      <c r="B88" s="106">
        <v>82</v>
      </c>
      <c r="C88" s="324">
        <v>82</v>
      </c>
      <c r="D88" s="106">
        <v>116</v>
      </c>
      <c r="E88" s="321"/>
      <c r="F88" s="109">
        <v>116</v>
      </c>
      <c r="G88" s="322"/>
      <c r="H88" s="110"/>
      <c r="I88" s="105"/>
    </row>
    <row r="89" spans="1:9" ht="18" customHeight="1">
      <c r="A89" s="48" t="s">
        <v>173</v>
      </c>
      <c r="B89" s="106">
        <v>10</v>
      </c>
      <c r="C89" s="324"/>
      <c r="D89" s="106">
        <v>12</v>
      </c>
      <c r="E89" s="321"/>
      <c r="F89" s="109"/>
      <c r="G89" s="322"/>
      <c r="H89" s="110"/>
      <c r="I89" s="105"/>
    </row>
    <row r="90" spans="1:9" s="43" customFormat="1" ht="18" customHeight="1">
      <c r="A90" s="47" t="s">
        <v>174</v>
      </c>
      <c r="B90" s="53">
        <v>7851</v>
      </c>
      <c r="C90" s="320">
        <v>7618</v>
      </c>
      <c r="D90" s="53">
        <f>SUM(D91:D93)</f>
        <v>8845</v>
      </c>
      <c r="E90" s="321"/>
      <c r="F90" s="103">
        <f>SUM(F91:F93)</f>
        <v>8845</v>
      </c>
      <c r="G90" s="322"/>
      <c r="H90" s="104"/>
      <c r="I90" s="105"/>
    </row>
    <row r="91" spans="1:9" ht="18" customHeight="1">
      <c r="A91" s="48" t="s">
        <v>128</v>
      </c>
      <c r="B91" s="106">
        <v>6390</v>
      </c>
      <c r="C91" s="324">
        <v>6390</v>
      </c>
      <c r="D91" s="106">
        <v>6814</v>
      </c>
      <c r="E91" s="321"/>
      <c r="F91" s="109">
        <v>6814</v>
      </c>
      <c r="G91" s="322"/>
      <c r="H91" s="110"/>
      <c r="I91" s="105"/>
    </row>
    <row r="92" spans="1:9" ht="18" customHeight="1">
      <c r="A92" s="48" t="s">
        <v>129</v>
      </c>
      <c r="B92" s="106">
        <v>1228</v>
      </c>
      <c r="C92" s="324">
        <v>1228</v>
      </c>
      <c r="D92" s="106">
        <v>1978</v>
      </c>
      <c r="E92" s="321"/>
      <c r="F92" s="109">
        <v>1978</v>
      </c>
      <c r="G92" s="322"/>
      <c r="H92" s="110"/>
      <c r="I92" s="105"/>
    </row>
    <row r="93" spans="1:9" ht="18" customHeight="1">
      <c r="A93" s="48" t="s">
        <v>175</v>
      </c>
      <c r="B93" s="106">
        <v>233</v>
      </c>
      <c r="C93" s="324"/>
      <c r="D93" s="106">
        <v>53</v>
      </c>
      <c r="E93" s="321"/>
      <c r="F93" s="109">
        <v>53</v>
      </c>
      <c r="G93" s="322"/>
      <c r="H93" s="110"/>
      <c r="I93" s="105"/>
    </row>
    <row r="94" spans="1:9" s="43" customFormat="1" ht="18" customHeight="1">
      <c r="A94" s="47" t="s">
        <v>176</v>
      </c>
      <c r="B94" s="53">
        <v>3685</v>
      </c>
      <c r="C94" s="320">
        <v>3496</v>
      </c>
      <c r="D94" s="53">
        <f>SUM(D95:D97)</f>
        <v>4402</v>
      </c>
      <c r="E94" s="321"/>
      <c r="F94" s="103">
        <f>SUM(F95:F97)</f>
        <v>4242</v>
      </c>
      <c r="G94" s="322"/>
      <c r="H94" s="104"/>
      <c r="I94" s="105"/>
    </row>
    <row r="95" spans="1:9" ht="18" customHeight="1">
      <c r="A95" s="48" t="s">
        <v>128</v>
      </c>
      <c r="B95" s="106">
        <v>489</v>
      </c>
      <c r="C95" s="324">
        <v>489</v>
      </c>
      <c r="D95" s="106">
        <v>548</v>
      </c>
      <c r="E95" s="321"/>
      <c r="F95" s="109">
        <v>548</v>
      </c>
      <c r="G95" s="322"/>
      <c r="H95" s="110"/>
      <c r="I95" s="105"/>
    </row>
    <row r="96" spans="1:9" ht="18" customHeight="1">
      <c r="A96" s="48" t="s">
        <v>129</v>
      </c>
      <c r="B96" s="106">
        <v>3007</v>
      </c>
      <c r="C96" s="324">
        <v>3007</v>
      </c>
      <c r="D96" s="106">
        <v>3232</v>
      </c>
      <c r="E96" s="321"/>
      <c r="F96" s="109">
        <v>3222</v>
      </c>
      <c r="G96" s="322"/>
      <c r="H96" s="110"/>
      <c r="I96" s="105"/>
    </row>
    <row r="97" spans="1:9" ht="18" customHeight="1">
      <c r="A97" s="48" t="s">
        <v>177</v>
      </c>
      <c r="B97" s="106">
        <v>189</v>
      </c>
      <c r="C97" s="324"/>
      <c r="D97" s="106">
        <v>622</v>
      </c>
      <c r="E97" s="321"/>
      <c r="F97" s="109">
        <v>472</v>
      </c>
      <c r="G97" s="322"/>
      <c r="H97" s="110"/>
      <c r="I97" s="105"/>
    </row>
    <row r="98" spans="1:9" s="43" customFormat="1" ht="18" customHeight="1">
      <c r="A98" s="47" t="s">
        <v>178</v>
      </c>
      <c r="B98" s="53">
        <v>881</v>
      </c>
      <c r="C98" s="320">
        <v>879</v>
      </c>
      <c r="D98" s="53">
        <f>SUM(D99:D101)</f>
        <v>794</v>
      </c>
      <c r="E98" s="321"/>
      <c r="F98" s="103">
        <f>SUM(F99:F101)</f>
        <v>781</v>
      </c>
      <c r="G98" s="322"/>
      <c r="H98" s="104"/>
      <c r="I98" s="105"/>
    </row>
    <row r="99" spans="1:9" ht="18" customHeight="1">
      <c r="A99" s="48" t="s">
        <v>128</v>
      </c>
      <c r="B99" s="106">
        <v>371</v>
      </c>
      <c r="C99" s="324">
        <v>371</v>
      </c>
      <c r="D99" s="106">
        <v>446</v>
      </c>
      <c r="E99" s="321"/>
      <c r="F99" s="109">
        <v>446</v>
      </c>
      <c r="G99" s="322"/>
      <c r="H99" s="110"/>
      <c r="I99" s="105"/>
    </row>
    <row r="100" spans="1:9" ht="18" customHeight="1">
      <c r="A100" s="48" t="s">
        <v>129</v>
      </c>
      <c r="B100" s="106">
        <v>451</v>
      </c>
      <c r="C100" s="324">
        <v>449</v>
      </c>
      <c r="D100" s="106">
        <v>253</v>
      </c>
      <c r="E100" s="321"/>
      <c r="F100" s="109">
        <v>250</v>
      </c>
      <c r="G100" s="322"/>
      <c r="H100" s="110"/>
      <c r="I100" s="105"/>
    </row>
    <row r="101" spans="1:9" ht="18" customHeight="1">
      <c r="A101" s="48" t="s">
        <v>179</v>
      </c>
      <c r="B101" s="106">
        <v>59</v>
      </c>
      <c r="C101" s="324">
        <v>59</v>
      </c>
      <c r="D101" s="106">
        <v>95</v>
      </c>
      <c r="E101" s="321"/>
      <c r="F101" s="109">
        <v>85</v>
      </c>
      <c r="G101" s="322"/>
      <c r="H101" s="110"/>
      <c r="I101" s="105"/>
    </row>
    <row r="102" spans="1:9" s="43" customFormat="1" ht="18" customHeight="1">
      <c r="A102" s="47" t="s">
        <v>180</v>
      </c>
      <c r="B102" s="53">
        <f>SUM(B103:B106)</f>
        <v>369</v>
      </c>
      <c r="C102" s="320">
        <f>SUM(C103:C106)</f>
        <v>345</v>
      </c>
      <c r="D102" s="53">
        <f>SUM(D103:D106)</f>
        <v>1227</v>
      </c>
      <c r="E102" s="321"/>
      <c r="F102" s="103">
        <f>SUM(F103:F106)</f>
        <v>1196</v>
      </c>
      <c r="G102" s="322"/>
      <c r="H102" s="104"/>
      <c r="I102" s="105"/>
    </row>
    <row r="103" spans="1:9" ht="18" customHeight="1">
      <c r="A103" s="48" t="s">
        <v>128</v>
      </c>
      <c r="B103" s="106">
        <v>150</v>
      </c>
      <c r="C103" s="324">
        <v>150</v>
      </c>
      <c r="D103" s="106">
        <v>454</v>
      </c>
      <c r="E103" s="321"/>
      <c r="F103" s="109">
        <v>454</v>
      </c>
      <c r="G103" s="322"/>
      <c r="H103" s="110"/>
      <c r="I103" s="105"/>
    </row>
    <row r="104" spans="1:9" ht="18" customHeight="1">
      <c r="A104" s="48" t="s">
        <v>129</v>
      </c>
      <c r="B104" s="106">
        <v>135</v>
      </c>
      <c r="C104" s="324">
        <v>135</v>
      </c>
      <c r="D104" s="106">
        <v>458</v>
      </c>
      <c r="E104" s="321"/>
      <c r="F104" s="109">
        <v>458</v>
      </c>
      <c r="G104" s="322"/>
      <c r="H104" s="110"/>
      <c r="I104" s="105"/>
    </row>
    <row r="105" spans="1:9" ht="18" customHeight="1">
      <c r="A105" s="48" t="s">
        <v>704</v>
      </c>
      <c r="B105" s="106">
        <v>84</v>
      </c>
      <c r="C105" s="324">
        <v>60</v>
      </c>
      <c r="D105" s="106">
        <v>193</v>
      </c>
      <c r="E105" s="321"/>
      <c r="F105" s="109">
        <v>162</v>
      </c>
      <c r="G105" s="322"/>
      <c r="H105" s="110"/>
      <c r="I105" s="105"/>
    </row>
    <row r="106" spans="1:9" ht="18" customHeight="1">
      <c r="A106" s="48" t="s">
        <v>705</v>
      </c>
      <c r="B106" s="106"/>
      <c r="C106" s="324"/>
      <c r="D106" s="106">
        <v>122</v>
      </c>
      <c r="E106" s="321"/>
      <c r="F106" s="109">
        <v>122</v>
      </c>
      <c r="G106" s="322"/>
      <c r="H106" s="110"/>
      <c r="I106" s="105"/>
    </row>
    <row r="107" spans="1:9" ht="66" customHeight="1">
      <c r="A107" s="47" t="s">
        <v>706</v>
      </c>
      <c r="B107" s="53">
        <f>SUM(B108:B114)</f>
        <v>5590</v>
      </c>
      <c r="C107" s="320">
        <f>SUM(C108:C114)</f>
        <v>5565</v>
      </c>
      <c r="D107" s="53">
        <f>SUM(D108:D114)</f>
        <v>6416</v>
      </c>
      <c r="E107" s="103"/>
      <c r="F107" s="103">
        <f>SUM(F108:F114)</f>
        <v>6271</v>
      </c>
      <c r="G107" s="322"/>
      <c r="H107" s="329" t="s">
        <v>707</v>
      </c>
      <c r="I107" s="105"/>
    </row>
    <row r="108" spans="1:9" ht="18" customHeight="1">
      <c r="A108" s="48" t="s">
        <v>128</v>
      </c>
      <c r="B108" s="106">
        <v>4504</v>
      </c>
      <c r="C108" s="324">
        <v>4504</v>
      </c>
      <c r="D108" s="106">
        <v>4800</v>
      </c>
      <c r="E108" s="321"/>
      <c r="F108" s="109">
        <v>4800</v>
      </c>
      <c r="G108" s="322"/>
      <c r="H108" s="110"/>
      <c r="I108" s="105"/>
    </row>
    <row r="109" spans="1:9" ht="18" customHeight="1">
      <c r="A109" s="48" t="s">
        <v>129</v>
      </c>
      <c r="B109" s="106">
        <v>942</v>
      </c>
      <c r="C109" s="324">
        <v>925</v>
      </c>
      <c r="D109" s="106">
        <v>1378</v>
      </c>
      <c r="E109" s="321"/>
      <c r="F109" s="109">
        <v>1355</v>
      </c>
      <c r="G109" s="322"/>
      <c r="H109" s="110"/>
      <c r="I109" s="105"/>
    </row>
    <row r="110" spans="1:9" ht="18" customHeight="1">
      <c r="A110" s="48" t="s">
        <v>708</v>
      </c>
      <c r="B110" s="106"/>
      <c r="C110" s="324"/>
      <c r="D110" s="106">
        <v>109</v>
      </c>
      <c r="E110" s="321"/>
      <c r="F110" s="109"/>
      <c r="G110" s="322"/>
      <c r="H110" s="110"/>
      <c r="I110" s="105"/>
    </row>
    <row r="111" spans="1:9" ht="18" customHeight="1">
      <c r="A111" s="48" t="s">
        <v>709</v>
      </c>
      <c r="B111" s="106"/>
      <c r="C111" s="324"/>
      <c r="D111" s="106">
        <v>100</v>
      </c>
      <c r="E111" s="321"/>
      <c r="F111" s="109">
        <v>100</v>
      </c>
      <c r="G111" s="322"/>
      <c r="H111" s="110"/>
      <c r="I111" s="105"/>
    </row>
    <row r="112" spans="1:9" ht="18" customHeight="1">
      <c r="A112" s="48" t="s">
        <v>710</v>
      </c>
      <c r="B112" s="106"/>
      <c r="C112" s="324"/>
      <c r="D112" s="106">
        <v>16</v>
      </c>
      <c r="E112" s="321"/>
      <c r="F112" s="109">
        <v>16</v>
      </c>
      <c r="G112" s="322"/>
      <c r="H112" s="110"/>
      <c r="I112" s="105"/>
    </row>
    <row r="113" spans="1:9" ht="18" customHeight="1">
      <c r="A113" s="48" t="s">
        <v>711</v>
      </c>
      <c r="B113" s="106"/>
      <c r="C113" s="324"/>
      <c r="D113" s="106">
        <v>2</v>
      </c>
      <c r="E113" s="321"/>
      <c r="F113" s="109"/>
      <c r="G113" s="322"/>
      <c r="H113" s="110"/>
      <c r="I113" s="105"/>
    </row>
    <row r="114" spans="1:9" ht="18" customHeight="1">
      <c r="A114" s="48" t="s">
        <v>712</v>
      </c>
      <c r="B114" s="106">
        <v>144</v>
      </c>
      <c r="C114" s="324">
        <v>136</v>
      </c>
      <c r="D114" s="106">
        <v>11</v>
      </c>
      <c r="E114" s="321"/>
      <c r="F114" s="109"/>
      <c r="G114" s="322"/>
      <c r="H114" s="110"/>
      <c r="I114" s="105"/>
    </row>
    <row r="115" spans="1:9" s="43" customFormat="1" ht="18" customHeight="1">
      <c r="A115" s="47" t="s">
        <v>181</v>
      </c>
      <c r="B115" s="53">
        <v>3590</v>
      </c>
      <c r="C115" s="320">
        <v>3590</v>
      </c>
      <c r="D115" s="53">
        <f>SUM(D116)</f>
        <v>4575</v>
      </c>
      <c r="E115" s="321"/>
      <c r="F115" s="103">
        <f>SUM(F116)</f>
        <v>4226</v>
      </c>
      <c r="G115" s="322"/>
      <c r="H115" s="104"/>
      <c r="I115" s="105"/>
    </row>
    <row r="116" spans="1:9" ht="18" customHeight="1" thickBot="1">
      <c r="A116" s="330" t="s">
        <v>182</v>
      </c>
      <c r="B116" s="129">
        <v>3590</v>
      </c>
      <c r="C116" s="331">
        <v>3590</v>
      </c>
      <c r="D116" s="129">
        <v>4575</v>
      </c>
      <c r="E116" s="332"/>
      <c r="F116" s="133">
        <v>4226</v>
      </c>
      <c r="G116" s="333"/>
      <c r="H116" s="110"/>
      <c r="I116" s="105"/>
    </row>
    <row r="117" spans="1:9" s="319" customFormat="1" ht="18" customHeight="1">
      <c r="A117" s="334" t="s">
        <v>183</v>
      </c>
      <c r="B117" s="314">
        <f>B118+B124</f>
        <v>638</v>
      </c>
      <c r="C117" s="315">
        <f>C118+C124</f>
        <v>511</v>
      </c>
      <c r="D117" s="314">
        <f>D118+D124</f>
        <v>662</v>
      </c>
      <c r="E117" s="316">
        <f>(D117/B117-1)*100</f>
        <v>3.8</v>
      </c>
      <c r="F117" s="317">
        <f>SUM(F118,F124)</f>
        <v>527</v>
      </c>
      <c r="G117" s="318">
        <f>(F117/C117-1)*100</f>
        <v>3.1</v>
      </c>
      <c r="H117" s="100"/>
      <c r="I117" s="105"/>
    </row>
    <row r="118" spans="1:9" s="43" customFormat="1" ht="18" customHeight="1">
      <c r="A118" s="47" t="s">
        <v>713</v>
      </c>
      <c r="B118" s="53">
        <f>SUM(B119:B123)</f>
        <v>621</v>
      </c>
      <c r="C118" s="320">
        <f>SUM(C119:C123)</f>
        <v>511</v>
      </c>
      <c r="D118" s="53">
        <f>SUM(D119:D123)</f>
        <v>659</v>
      </c>
      <c r="E118" s="321"/>
      <c r="F118" s="103">
        <f>SUM(F119:F123)</f>
        <v>524</v>
      </c>
      <c r="G118" s="322"/>
      <c r="H118" s="104"/>
      <c r="I118" s="105"/>
    </row>
    <row r="119" spans="1:9" ht="18" customHeight="1">
      <c r="A119" s="48" t="s">
        <v>714</v>
      </c>
      <c r="B119" s="106">
        <v>113</v>
      </c>
      <c r="C119" s="324">
        <v>113</v>
      </c>
      <c r="D119" s="106">
        <v>90</v>
      </c>
      <c r="E119" s="321"/>
      <c r="F119" s="109">
        <v>90</v>
      </c>
      <c r="G119" s="322"/>
      <c r="H119" s="110"/>
      <c r="I119" s="105"/>
    </row>
    <row r="120" spans="1:9" ht="18" customHeight="1">
      <c r="A120" s="48" t="s">
        <v>715</v>
      </c>
      <c r="B120" s="106"/>
      <c r="C120" s="324"/>
      <c r="D120" s="106">
        <v>3</v>
      </c>
      <c r="E120" s="321"/>
      <c r="F120" s="109">
        <v>3</v>
      </c>
      <c r="G120" s="322"/>
      <c r="H120" s="110"/>
      <c r="I120" s="105"/>
    </row>
    <row r="121" spans="1:9" ht="18" customHeight="1">
      <c r="A121" s="48" t="s">
        <v>716</v>
      </c>
      <c r="B121" s="106">
        <v>199</v>
      </c>
      <c r="C121" s="324">
        <v>199</v>
      </c>
      <c r="D121" s="106">
        <v>214</v>
      </c>
      <c r="E121" s="321"/>
      <c r="F121" s="109">
        <v>214</v>
      </c>
      <c r="G121" s="322"/>
      <c r="H121" s="110"/>
      <c r="I121" s="105"/>
    </row>
    <row r="122" spans="1:9" ht="18" customHeight="1">
      <c r="A122" s="48" t="s">
        <v>717</v>
      </c>
      <c r="B122" s="106">
        <v>176</v>
      </c>
      <c r="C122" s="324">
        <v>76</v>
      </c>
      <c r="D122" s="106">
        <v>194</v>
      </c>
      <c r="E122" s="321"/>
      <c r="F122" s="109">
        <v>77</v>
      </c>
      <c r="G122" s="322"/>
      <c r="H122" s="110"/>
      <c r="I122" s="105"/>
    </row>
    <row r="123" spans="1:9" ht="26.25" customHeight="1">
      <c r="A123" s="48" t="s">
        <v>718</v>
      </c>
      <c r="B123" s="106">
        <v>133</v>
      </c>
      <c r="C123" s="324">
        <v>123</v>
      </c>
      <c r="D123" s="106">
        <v>158</v>
      </c>
      <c r="E123" s="321"/>
      <c r="F123" s="109">
        <v>140</v>
      </c>
      <c r="G123" s="322"/>
      <c r="H123" s="329" t="s">
        <v>719</v>
      </c>
      <c r="I123" s="105"/>
    </row>
    <row r="124" spans="1:9" s="43" customFormat="1" ht="18" customHeight="1">
      <c r="A124" s="47" t="s">
        <v>720</v>
      </c>
      <c r="B124" s="53">
        <v>17</v>
      </c>
      <c r="C124" s="320"/>
      <c r="D124" s="53">
        <v>3</v>
      </c>
      <c r="E124" s="321"/>
      <c r="F124" s="103">
        <v>3</v>
      </c>
      <c r="G124" s="322"/>
      <c r="H124" s="104"/>
      <c r="I124" s="105"/>
    </row>
    <row r="125" spans="1:9" ht="18" customHeight="1" thickBot="1">
      <c r="A125" s="330" t="s">
        <v>721</v>
      </c>
      <c r="B125" s="129">
        <v>17</v>
      </c>
      <c r="C125" s="331"/>
      <c r="D125" s="129">
        <v>3</v>
      </c>
      <c r="E125" s="332"/>
      <c r="F125" s="133">
        <v>3</v>
      </c>
      <c r="G125" s="333"/>
      <c r="H125" s="110"/>
      <c r="I125" s="105"/>
    </row>
    <row r="126" spans="1:9" s="319" customFormat="1" ht="18" customHeight="1">
      <c r="A126" s="334" t="s">
        <v>184</v>
      </c>
      <c r="B126" s="314">
        <f>B127+B131+B143+B146+B150+B161+B159</f>
        <v>36416</v>
      </c>
      <c r="C126" s="315">
        <f>C127+C131+C143+C146+C150+C161+C159</f>
        <v>34476</v>
      </c>
      <c r="D126" s="314">
        <f>D127+D131+D143+D146+D150+D161+D159</f>
        <v>43800</v>
      </c>
      <c r="E126" s="316">
        <f>(D126/B126-1)*100</f>
        <v>20.3</v>
      </c>
      <c r="F126" s="317">
        <f>SUM(F127,F131,F143,F146,F150,F161,F159)</f>
        <v>41169</v>
      </c>
      <c r="G126" s="318">
        <f>(F126/C126-1)*100</f>
        <v>19.4</v>
      </c>
      <c r="H126" s="100"/>
      <c r="I126" s="105"/>
    </row>
    <row r="127" spans="1:9" s="43" customFormat="1" ht="18" customHeight="1">
      <c r="A127" s="47" t="s">
        <v>722</v>
      </c>
      <c r="B127" s="53">
        <f>SUM(B128:B130)</f>
        <v>40</v>
      </c>
      <c r="C127" s="320">
        <f>SUM(C128:C130)</f>
        <v>40</v>
      </c>
      <c r="D127" s="53">
        <f>SUM(D128:D130)</f>
        <v>128</v>
      </c>
      <c r="E127" s="321"/>
      <c r="F127" s="103">
        <f>SUM(F128:F130)</f>
        <v>128</v>
      </c>
      <c r="G127" s="322"/>
      <c r="H127" s="104"/>
      <c r="I127" s="105"/>
    </row>
    <row r="128" spans="1:9" ht="18" customHeight="1">
      <c r="A128" s="48" t="s">
        <v>185</v>
      </c>
      <c r="B128" s="106">
        <v>40</v>
      </c>
      <c r="C128" s="324">
        <v>40</v>
      </c>
      <c r="D128" s="106"/>
      <c r="E128" s="321"/>
      <c r="F128" s="109"/>
      <c r="G128" s="322"/>
      <c r="H128" s="110"/>
      <c r="I128" s="105"/>
    </row>
    <row r="129" spans="1:9" ht="18" customHeight="1">
      <c r="A129" s="48" t="s">
        <v>723</v>
      </c>
      <c r="B129" s="106"/>
      <c r="C129" s="324"/>
      <c r="D129" s="106">
        <v>98</v>
      </c>
      <c r="E129" s="321"/>
      <c r="F129" s="109">
        <v>98</v>
      </c>
      <c r="G129" s="322"/>
      <c r="H129" s="110"/>
      <c r="I129" s="105"/>
    </row>
    <row r="130" spans="1:9" ht="18" customHeight="1">
      <c r="A130" s="48" t="s">
        <v>724</v>
      </c>
      <c r="B130" s="106"/>
      <c r="C130" s="324"/>
      <c r="D130" s="106">
        <v>30</v>
      </c>
      <c r="E130" s="321"/>
      <c r="F130" s="109">
        <v>30</v>
      </c>
      <c r="G130" s="322"/>
      <c r="H130" s="110"/>
      <c r="I130" s="105"/>
    </row>
    <row r="131" spans="1:9" s="43" customFormat="1" ht="18" customHeight="1">
      <c r="A131" s="47" t="s">
        <v>186</v>
      </c>
      <c r="B131" s="53">
        <f>SUM(B132:B142)</f>
        <v>30502</v>
      </c>
      <c r="C131" s="320">
        <f>SUM(C132:C142)</f>
        <v>28760</v>
      </c>
      <c r="D131" s="53">
        <f>SUM(D132:D142)</f>
        <v>39454</v>
      </c>
      <c r="E131" s="321"/>
      <c r="F131" s="103">
        <f>SUM(F132:F142)</f>
        <v>37087</v>
      </c>
      <c r="G131" s="322"/>
      <c r="H131" s="104"/>
      <c r="I131" s="105"/>
    </row>
    <row r="132" spans="1:9" ht="18" customHeight="1">
      <c r="A132" s="48" t="s">
        <v>128</v>
      </c>
      <c r="B132" s="106">
        <v>23056</v>
      </c>
      <c r="C132" s="324">
        <v>23056</v>
      </c>
      <c r="D132" s="106">
        <v>23663</v>
      </c>
      <c r="E132" s="321"/>
      <c r="F132" s="109">
        <v>23663</v>
      </c>
      <c r="G132" s="322"/>
      <c r="H132" s="110"/>
      <c r="I132" s="105"/>
    </row>
    <row r="133" spans="1:9" ht="18" customHeight="1">
      <c r="A133" s="48" t="s">
        <v>129</v>
      </c>
      <c r="B133" s="106">
        <v>6230</v>
      </c>
      <c r="C133" s="324">
        <v>4549</v>
      </c>
      <c r="D133" s="106">
        <v>8261</v>
      </c>
      <c r="E133" s="321"/>
      <c r="F133" s="109">
        <v>6881</v>
      </c>
      <c r="G133" s="322"/>
      <c r="H133" s="110"/>
      <c r="I133" s="105"/>
    </row>
    <row r="134" spans="1:9" ht="18" customHeight="1">
      <c r="A134" s="48" t="s">
        <v>187</v>
      </c>
      <c r="B134" s="106">
        <v>650</v>
      </c>
      <c r="C134" s="324">
        <v>650</v>
      </c>
      <c r="D134" s="106"/>
      <c r="E134" s="321"/>
      <c r="F134" s="109"/>
      <c r="G134" s="322"/>
      <c r="H134" s="110"/>
      <c r="I134" s="105"/>
    </row>
    <row r="135" spans="1:9" ht="18" customHeight="1">
      <c r="A135" s="48" t="s">
        <v>188</v>
      </c>
      <c r="B135" s="106">
        <v>20</v>
      </c>
      <c r="C135" s="324">
        <v>20</v>
      </c>
      <c r="D135" s="106"/>
      <c r="E135" s="321"/>
      <c r="F135" s="109"/>
      <c r="G135" s="322"/>
      <c r="H135" s="110"/>
      <c r="I135" s="105"/>
    </row>
    <row r="136" spans="1:9" ht="18" customHeight="1">
      <c r="A136" s="48" t="s">
        <v>189</v>
      </c>
      <c r="B136" s="106">
        <v>474</v>
      </c>
      <c r="C136" s="324">
        <v>413</v>
      </c>
      <c r="D136" s="106"/>
      <c r="E136" s="321"/>
      <c r="F136" s="109"/>
      <c r="G136" s="322"/>
      <c r="H136" s="110"/>
      <c r="I136" s="105"/>
    </row>
    <row r="137" spans="1:9" ht="18" customHeight="1">
      <c r="A137" s="48" t="s">
        <v>190</v>
      </c>
      <c r="B137" s="106">
        <v>70</v>
      </c>
      <c r="C137" s="324">
        <v>70</v>
      </c>
      <c r="D137" s="106"/>
      <c r="E137" s="321"/>
      <c r="F137" s="109"/>
      <c r="G137" s="322"/>
      <c r="H137" s="110"/>
      <c r="I137" s="105"/>
    </row>
    <row r="138" spans="1:9" ht="18" customHeight="1">
      <c r="A138" s="48" t="s">
        <v>191</v>
      </c>
      <c r="B138" s="106"/>
      <c r="C138" s="324"/>
      <c r="D138" s="106"/>
      <c r="E138" s="321"/>
      <c r="F138" s="109"/>
      <c r="G138" s="322"/>
      <c r="H138" s="110"/>
      <c r="I138" s="105"/>
    </row>
    <row r="139" spans="1:9" ht="18" customHeight="1">
      <c r="A139" s="48" t="s">
        <v>709</v>
      </c>
      <c r="B139" s="106"/>
      <c r="C139" s="324"/>
      <c r="D139" s="106">
        <v>170</v>
      </c>
      <c r="E139" s="321"/>
      <c r="F139" s="109">
        <v>170</v>
      </c>
      <c r="G139" s="322"/>
      <c r="H139" s="110"/>
      <c r="I139" s="105"/>
    </row>
    <row r="140" spans="1:9" ht="18" customHeight="1">
      <c r="A140" s="48" t="s">
        <v>725</v>
      </c>
      <c r="B140" s="106"/>
      <c r="C140" s="324"/>
      <c r="D140" s="106">
        <v>1366</v>
      </c>
      <c r="E140" s="321"/>
      <c r="F140" s="109">
        <v>752</v>
      </c>
      <c r="G140" s="322"/>
      <c r="H140" s="110"/>
      <c r="I140" s="105"/>
    </row>
    <row r="141" spans="1:9" ht="18" customHeight="1">
      <c r="A141" s="48" t="s">
        <v>726</v>
      </c>
      <c r="B141" s="106"/>
      <c r="C141" s="324"/>
      <c r="D141" s="106">
        <v>21</v>
      </c>
      <c r="E141" s="321"/>
      <c r="F141" s="109">
        <v>21</v>
      </c>
      <c r="G141" s="322"/>
      <c r="H141" s="110"/>
      <c r="I141" s="105"/>
    </row>
    <row r="142" spans="1:9" ht="18" customHeight="1">
      <c r="A142" s="48" t="s">
        <v>192</v>
      </c>
      <c r="B142" s="106">
        <v>2</v>
      </c>
      <c r="C142" s="324">
        <v>2</v>
      </c>
      <c r="D142" s="106">
        <v>5973</v>
      </c>
      <c r="E142" s="321"/>
      <c r="F142" s="109">
        <v>5600</v>
      </c>
      <c r="G142" s="322"/>
      <c r="H142" s="110"/>
      <c r="I142" s="105"/>
    </row>
    <row r="143" spans="1:9" s="43" customFormat="1" ht="18" customHeight="1">
      <c r="A143" s="47" t="s">
        <v>193</v>
      </c>
      <c r="B143" s="53">
        <f>SUM(B144:B145)</f>
        <v>504</v>
      </c>
      <c r="C143" s="320">
        <f>SUM(C144:C145)</f>
        <v>504</v>
      </c>
      <c r="D143" s="53">
        <f>SUM(D144:D145)</f>
        <v>457</v>
      </c>
      <c r="E143" s="103"/>
      <c r="F143" s="103">
        <f>SUM(F144:F145)</f>
        <v>457</v>
      </c>
      <c r="G143" s="322"/>
      <c r="H143" s="104"/>
      <c r="I143" s="105"/>
    </row>
    <row r="144" spans="1:9" ht="18" customHeight="1">
      <c r="A144" s="48" t="s">
        <v>128</v>
      </c>
      <c r="B144" s="106">
        <v>504</v>
      </c>
      <c r="C144" s="324">
        <v>504</v>
      </c>
      <c r="D144" s="106">
        <v>357</v>
      </c>
      <c r="E144" s="321"/>
      <c r="F144" s="109">
        <v>357</v>
      </c>
      <c r="G144" s="322"/>
      <c r="H144" s="110"/>
      <c r="I144" s="105"/>
    </row>
    <row r="145" spans="1:9" ht="18" customHeight="1">
      <c r="A145" s="48" t="s">
        <v>547</v>
      </c>
      <c r="B145" s="106"/>
      <c r="C145" s="324"/>
      <c r="D145" s="106">
        <v>100</v>
      </c>
      <c r="E145" s="321"/>
      <c r="F145" s="109">
        <v>100</v>
      </c>
      <c r="G145" s="322"/>
      <c r="H145" s="110"/>
      <c r="I145" s="105"/>
    </row>
    <row r="146" spans="1:9" s="43" customFormat="1" ht="18" customHeight="1">
      <c r="A146" s="47" t="s">
        <v>194</v>
      </c>
      <c r="B146" s="53">
        <v>2311</v>
      </c>
      <c r="C146" s="320">
        <v>2311</v>
      </c>
      <c r="D146" s="53">
        <f>SUM(D147:D149)</f>
        <v>518</v>
      </c>
      <c r="E146" s="321"/>
      <c r="F146" s="103">
        <f>SUM(F147:F149)</f>
        <v>518</v>
      </c>
      <c r="G146" s="322"/>
      <c r="H146" s="104"/>
      <c r="I146" s="105"/>
    </row>
    <row r="147" spans="1:9" ht="18" customHeight="1">
      <c r="A147" s="48" t="s">
        <v>128</v>
      </c>
      <c r="B147" s="106">
        <v>691</v>
      </c>
      <c r="C147" s="324">
        <v>691</v>
      </c>
      <c r="D147" s="106">
        <v>518</v>
      </c>
      <c r="E147" s="321"/>
      <c r="F147" s="109">
        <v>518</v>
      </c>
      <c r="G147" s="322"/>
      <c r="H147" s="110"/>
      <c r="I147" s="105"/>
    </row>
    <row r="148" spans="1:9" ht="18" customHeight="1">
      <c r="A148" s="48" t="s">
        <v>129</v>
      </c>
      <c r="B148" s="106">
        <v>20</v>
      </c>
      <c r="C148" s="324">
        <v>20</v>
      </c>
      <c r="D148" s="106"/>
      <c r="E148" s="321"/>
      <c r="F148" s="109"/>
      <c r="G148" s="322"/>
      <c r="H148" s="110"/>
      <c r="I148" s="105"/>
    </row>
    <row r="149" spans="1:9" ht="18" customHeight="1">
      <c r="A149" s="48" t="s">
        <v>551</v>
      </c>
      <c r="B149" s="106">
        <v>1600</v>
      </c>
      <c r="C149" s="324">
        <v>1600</v>
      </c>
      <c r="D149" s="106"/>
      <c r="E149" s="321"/>
      <c r="F149" s="109"/>
      <c r="G149" s="322"/>
      <c r="H149" s="110"/>
      <c r="I149" s="105"/>
    </row>
    <row r="150" spans="1:9" s="43" customFormat="1" ht="18" customHeight="1">
      <c r="A150" s="47" t="s">
        <v>195</v>
      </c>
      <c r="B150" s="53">
        <v>2229</v>
      </c>
      <c r="C150" s="320">
        <v>2111</v>
      </c>
      <c r="D150" s="53">
        <f>SUM(D151:D158)</f>
        <v>2443</v>
      </c>
      <c r="E150" s="321"/>
      <c r="F150" s="103">
        <f>SUM(F151:F158)</f>
        <v>2259</v>
      </c>
      <c r="G150" s="322"/>
      <c r="H150" s="104"/>
      <c r="I150" s="105"/>
    </row>
    <row r="151" spans="1:9" ht="18" customHeight="1">
      <c r="A151" s="48" t="s">
        <v>128</v>
      </c>
      <c r="B151" s="106">
        <v>1399</v>
      </c>
      <c r="C151" s="324">
        <v>1399</v>
      </c>
      <c r="D151" s="106">
        <v>1481</v>
      </c>
      <c r="E151" s="321"/>
      <c r="F151" s="109">
        <v>1481</v>
      </c>
      <c r="G151" s="322"/>
      <c r="H151" s="110"/>
      <c r="I151" s="105"/>
    </row>
    <row r="152" spans="1:9" ht="18" customHeight="1">
      <c r="A152" s="48" t="s">
        <v>129</v>
      </c>
      <c r="B152" s="106">
        <v>181</v>
      </c>
      <c r="C152" s="324">
        <v>114</v>
      </c>
      <c r="D152" s="106">
        <v>229</v>
      </c>
      <c r="E152" s="321"/>
      <c r="F152" s="109">
        <v>130</v>
      </c>
      <c r="G152" s="322"/>
      <c r="H152" s="110"/>
      <c r="I152" s="105"/>
    </row>
    <row r="153" spans="1:9" ht="18" customHeight="1">
      <c r="A153" s="48" t="s">
        <v>196</v>
      </c>
      <c r="B153" s="106">
        <v>282</v>
      </c>
      <c r="C153" s="324">
        <v>282</v>
      </c>
      <c r="D153" s="106">
        <v>309</v>
      </c>
      <c r="E153" s="321"/>
      <c r="F153" s="109">
        <v>309</v>
      </c>
      <c r="G153" s="322"/>
      <c r="H153" s="110"/>
      <c r="I153" s="105"/>
    </row>
    <row r="154" spans="1:9" ht="18" customHeight="1">
      <c r="A154" s="48" t="s">
        <v>197</v>
      </c>
      <c r="B154" s="106">
        <v>144</v>
      </c>
      <c r="C154" s="324">
        <v>144</v>
      </c>
      <c r="D154" s="106">
        <v>160</v>
      </c>
      <c r="E154" s="321"/>
      <c r="F154" s="109">
        <v>160</v>
      </c>
      <c r="G154" s="322"/>
      <c r="H154" s="110"/>
      <c r="I154" s="105"/>
    </row>
    <row r="155" spans="1:9" ht="18" customHeight="1">
      <c r="A155" s="48" t="s">
        <v>198</v>
      </c>
      <c r="B155" s="106">
        <v>34</v>
      </c>
      <c r="C155" s="324">
        <v>34</v>
      </c>
      <c r="D155" s="106">
        <v>27</v>
      </c>
      <c r="E155" s="321"/>
      <c r="F155" s="109">
        <v>27</v>
      </c>
      <c r="G155" s="322"/>
      <c r="H155" s="110"/>
      <c r="I155" s="105"/>
    </row>
    <row r="156" spans="1:9" ht="18" customHeight="1">
      <c r="A156" s="48" t="s">
        <v>199</v>
      </c>
      <c r="B156" s="106">
        <v>51</v>
      </c>
      <c r="C156" s="324"/>
      <c r="D156" s="106">
        <v>36</v>
      </c>
      <c r="E156" s="321"/>
      <c r="F156" s="109">
        <v>6</v>
      </c>
      <c r="G156" s="322"/>
      <c r="H156" s="110"/>
      <c r="I156" s="105"/>
    </row>
    <row r="157" spans="1:9" ht="18" customHeight="1">
      <c r="A157" s="48" t="s">
        <v>200</v>
      </c>
      <c r="B157" s="106">
        <v>10</v>
      </c>
      <c r="C157" s="324">
        <v>10</v>
      </c>
      <c r="D157" s="106">
        <v>55</v>
      </c>
      <c r="E157" s="321"/>
      <c r="F157" s="109"/>
      <c r="G157" s="322"/>
      <c r="H157" s="110"/>
      <c r="I157" s="105"/>
    </row>
    <row r="158" spans="1:9" ht="18" customHeight="1">
      <c r="A158" s="48" t="s">
        <v>139</v>
      </c>
      <c r="B158" s="106">
        <v>128</v>
      </c>
      <c r="C158" s="324">
        <v>128</v>
      </c>
      <c r="D158" s="106">
        <v>146</v>
      </c>
      <c r="E158" s="321"/>
      <c r="F158" s="109">
        <v>146</v>
      </c>
      <c r="G158" s="322"/>
      <c r="H158" s="110"/>
      <c r="I158" s="105"/>
    </row>
    <row r="159" spans="1:9" ht="18" customHeight="1">
      <c r="A159" s="47" t="s">
        <v>727</v>
      </c>
      <c r="B159" s="53">
        <v>715</v>
      </c>
      <c r="C159" s="320">
        <v>715</v>
      </c>
      <c r="D159" s="53">
        <v>720</v>
      </c>
      <c r="E159" s="321"/>
      <c r="F159" s="103">
        <v>720</v>
      </c>
      <c r="G159" s="322"/>
      <c r="H159" s="110"/>
      <c r="I159" s="105"/>
    </row>
    <row r="160" spans="1:9" ht="18" customHeight="1">
      <c r="A160" s="48" t="s">
        <v>547</v>
      </c>
      <c r="B160" s="106">
        <v>715</v>
      </c>
      <c r="C160" s="324">
        <v>715</v>
      </c>
      <c r="D160" s="106">
        <v>720</v>
      </c>
      <c r="E160" s="321"/>
      <c r="F160" s="109">
        <v>720</v>
      </c>
      <c r="G160" s="322"/>
      <c r="H160" s="110"/>
      <c r="I160" s="105"/>
    </row>
    <row r="161" spans="1:9" s="43" customFormat="1" ht="18" customHeight="1">
      <c r="A161" s="47" t="s">
        <v>201</v>
      </c>
      <c r="B161" s="53">
        <v>115</v>
      </c>
      <c r="C161" s="320">
        <v>35</v>
      </c>
      <c r="D161" s="53">
        <v>80</v>
      </c>
      <c r="E161" s="321"/>
      <c r="F161" s="103">
        <f>SUM(F162)</f>
        <v>0</v>
      </c>
      <c r="G161" s="322"/>
      <c r="H161" s="104"/>
      <c r="I161" s="105"/>
    </row>
    <row r="162" spans="1:9" ht="18" customHeight="1" thickBot="1">
      <c r="A162" s="48" t="s">
        <v>202</v>
      </c>
      <c r="B162" s="112">
        <v>115</v>
      </c>
      <c r="C162" s="335">
        <v>35</v>
      </c>
      <c r="D162" s="112">
        <v>80</v>
      </c>
      <c r="E162" s="336"/>
      <c r="F162" s="115"/>
      <c r="G162" s="337"/>
      <c r="H162" s="110"/>
      <c r="I162" s="105"/>
    </row>
    <row r="163" spans="1:9" s="319" customFormat="1" ht="18" customHeight="1">
      <c r="A163" s="313" t="s">
        <v>203</v>
      </c>
      <c r="B163" s="338">
        <v>189293</v>
      </c>
      <c r="C163" s="339">
        <v>162336</v>
      </c>
      <c r="D163" s="340">
        <f>D164+D168+D174+D176+D178+D181+D185+D191</f>
        <v>203612</v>
      </c>
      <c r="E163" s="341">
        <f>(D163/B163-1)*100</f>
        <v>7.6</v>
      </c>
      <c r="F163" s="342">
        <f>SUM(F164,F168,F174,F176,F178,F181,F185,F191)</f>
        <v>180007</v>
      </c>
      <c r="G163" s="343">
        <f>(F163/C163-1)*100</f>
        <v>10.9</v>
      </c>
      <c r="H163" s="116"/>
      <c r="I163" s="105"/>
    </row>
    <row r="164" spans="1:9" s="43" customFormat="1" ht="18" customHeight="1">
      <c r="A164" s="47" t="s">
        <v>204</v>
      </c>
      <c r="B164" s="53">
        <v>1742</v>
      </c>
      <c r="C164" s="101">
        <v>1742</v>
      </c>
      <c r="D164" s="102">
        <f>SUM(D165:D167)</f>
        <v>1464</v>
      </c>
      <c r="E164" s="321"/>
      <c r="F164" s="103">
        <f>SUM(F165:F167)</f>
        <v>1464</v>
      </c>
      <c r="G164" s="322"/>
      <c r="H164" s="117"/>
      <c r="I164" s="105"/>
    </row>
    <row r="165" spans="1:9" ht="18" customHeight="1">
      <c r="A165" s="48" t="s">
        <v>128</v>
      </c>
      <c r="B165" s="106">
        <v>1296</v>
      </c>
      <c r="C165" s="107">
        <v>1296</v>
      </c>
      <c r="D165" s="111">
        <v>1164</v>
      </c>
      <c r="E165" s="321"/>
      <c r="F165" s="109">
        <v>1164</v>
      </c>
      <c r="G165" s="322"/>
      <c r="H165" s="118"/>
      <c r="I165" s="105"/>
    </row>
    <row r="166" spans="1:9" ht="18" customHeight="1">
      <c r="A166" s="48" t="s">
        <v>129</v>
      </c>
      <c r="B166" s="106">
        <v>446</v>
      </c>
      <c r="C166" s="107">
        <v>446</v>
      </c>
      <c r="D166" s="111"/>
      <c r="E166" s="321"/>
      <c r="F166" s="109"/>
      <c r="G166" s="322"/>
      <c r="H166" s="118"/>
      <c r="I166" s="105"/>
    </row>
    <row r="167" spans="1:9" ht="18" customHeight="1">
      <c r="A167" s="48" t="s">
        <v>728</v>
      </c>
      <c r="B167" s="106"/>
      <c r="C167" s="107"/>
      <c r="D167" s="111">
        <v>300</v>
      </c>
      <c r="E167" s="321"/>
      <c r="F167" s="109">
        <v>300</v>
      </c>
      <c r="G167" s="322"/>
      <c r="H167" s="118"/>
      <c r="I167" s="105"/>
    </row>
    <row r="168" spans="1:9" s="43" customFormat="1" ht="18" customHeight="1">
      <c r="A168" s="47" t="s">
        <v>205</v>
      </c>
      <c r="B168" s="328">
        <v>150829</v>
      </c>
      <c r="C168" s="101">
        <v>127719</v>
      </c>
      <c r="D168" s="119">
        <f>SUM(D169:D173)</f>
        <v>170641</v>
      </c>
      <c r="E168" s="321"/>
      <c r="F168" s="103">
        <f>SUM(F169:F173)</f>
        <v>150494</v>
      </c>
      <c r="G168" s="322"/>
      <c r="H168" s="117"/>
      <c r="I168" s="105"/>
    </row>
    <row r="169" spans="1:9" ht="18" customHeight="1">
      <c r="A169" s="48" t="s">
        <v>206</v>
      </c>
      <c r="B169" s="323">
        <v>4775</v>
      </c>
      <c r="C169" s="107">
        <v>2382</v>
      </c>
      <c r="D169" s="108">
        <v>4989</v>
      </c>
      <c r="E169" s="321"/>
      <c r="F169" s="109">
        <v>2609</v>
      </c>
      <c r="G169" s="322"/>
      <c r="H169" s="118"/>
      <c r="I169" s="105"/>
    </row>
    <row r="170" spans="1:9" ht="18" customHeight="1">
      <c r="A170" s="48" t="s">
        <v>207</v>
      </c>
      <c r="B170" s="323">
        <v>58727</v>
      </c>
      <c r="C170" s="107">
        <v>58543</v>
      </c>
      <c r="D170" s="108">
        <v>71470</v>
      </c>
      <c r="E170" s="321"/>
      <c r="F170" s="109">
        <v>69929</v>
      </c>
      <c r="G170" s="322"/>
      <c r="H170" s="118"/>
      <c r="I170" s="105"/>
    </row>
    <row r="171" spans="1:9" ht="18" customHeight="1">
      <c r="A171" s="48" t="s">
        <v>208</v>
      </c>
      <c r="B171" s="323">
        <v>26797</v>
      </c>
      <c r="C171" s="107">
        <v>26777</v>
      </c>
      <c r="D171" s="108">
        <v>33814</v>
      </c>
      <c r="E171" s="321"/>
      <c r="F171" s="109">
        <v>33367</v>
      </c>
      <c r="G171" s="322"/>
      <c r="H171" s="118"/>
      <c r="I171" s="105"/>
    </row>
    <row r="172" spans="1:9" ht="18" customHeight="1">
      <c r="A172" s="48" t="s">
        <v>209</v>
      </c>
      <c r="B172" s="323">
        <v>39479</v>
      </c>
      <c r="C172" s="107">
        <v>37992</v>
      </c>
      <c r="D172" s="108">
        <v>44720</v>
      </c>
      <c r="E172" s="321"/>
      <c r="F172" s="109">
        <v>43313</v>
      </c>
      <c r="G172" s="322"/>
      <c r="H172" s="118"/>
      <c r="I172" s="105"/>
    </row>
    <row r="173" spans="1:9" ht="18" customHeight="1">
      <c r="A173" s="48" t="s">
        <v>210</v>
      </c>
      <c r="B173" s="323">
        <v>21051</v>
      </c>
      <c r="C173" s="107">
        <v>2025</v>
      </c>
      <c r="D173" s="108">
        <v>15648</v>
      </c>
      <c r="E173" s="321"/>
      <c r="F173" s="109">
        <v>1276</v>
      </c>
      <c r="G173" s="322"/>
      <c r="H173" s="118"/>
      <c r="I173" s="105"/>
    </row>
    <row r="174" spans="1:9" s="43" customFormat="1" ht="18" customHeight="1">
      <c r="A174" s="47" t="s">
        <v>211</v>
      </c>
      <c r="B174" s="53">
        <v>5766</v>
      </c>
      <c r="C174" s="101">
        <v>3590</v>
      </c>
      <c r="D174" s="102">
        <f>SUM(D175)</f>
        <v>3531</v>
      </c>
      <c r="E174" s="321"/>
      <c r="F174" s="103">
        <f>SUM(F175:F175)</f>
        <v>1540</v>
      </c>
      <c r="G174" s="322"/>
      <c r="H174" s="117"/>
      <c r="I174" s="105"/>
    </row>
    <row r="175" spans="1:9" ht="18" customHeight="1">
      <c r="A175" s="48" t="s">
        <v>212</v>
      </c>
      <c r="B175" s="106">
        <v>5766</v>
      </c>
      <c r="C175" s="107">
        <v>3590</v>
      </c>
      <c r="D175" s="111">
        <v>3531</v>
      </c>
      <c r="E175" s="321"/>
      <c r="F175" s="109">
        <v>1540</v>
      </c>
      <c r="G175" s="322"/>
      <c r="H175" s="118"/>
      <c r="I175" s="105"/>
    </row>
    <row r="176" spans="1:9" s="43" customFormat="1" ht="18" customHeight="1">
      <c r="A176" s="47" t="s">
        <v>213</v>
      </c>
      <c r="B176" s="53">
        <v>130</v>
      </c>
      <c r="C176" s="101">
        <v>130</v>
      </c>
      <c r="D176" s="102">
        <f>D177</f>
        <v>159</v>
      </c>
      <c r="E176" s="321"/>
      <c r="F176" s="103">
        <f>F177</f>
        <v>159</v>
      </c>
      <c r="G176" s="322"/>
      <c r="H176" s="117"/>
      <c r="I176" s="105"/>
    </row>
    <row r="177" spans="1:9" ht="18" customHeight="1">
      <c r="A177" s="48" t="s">
        <v>214</v>
      </c>
      <c r="B177" s="106">
        <v>130</v>
      </c>
      <c r="C177" s="107">
        <v>130</v>
      </c>
      <c r="D177" s="111">
        <v>159</v>
      </c>
      <c r="E177" s="321"/>
      <c r="F177" s="109">
        <v>159</v>
      </c>
      <c r="G177" s="322"/>
      <c r="H177" s="118"/>
      <c r="I177" s="105"/>
    </row>
    <row r="178" spans="1:9" s="43" customFormat="1" ht="18" customHeight="1">
      <c r="A178" s="47" t="s">
        <v>215</v>
      </c>
      <c r="B178" s="53">
        <v>901</v>
      </c>
      <c r="C178" s="101">
        <v>838</v>
      </c>
      <c r="D178" s="102">
        <f>SUM(D179:D180)</f>
        <v>1249</v>
      </c>
      <c r="E178" s="321"/>
      <c r="F178" s="103">
        <f>SUM(F179:F180)</f>
        <v>878</v>
      </c>
      <c r="G178" s="322"/>
      <c r="H178" s="117"/>
      <c r="I178" s="105"/>
    </row>
    <row r="179" spans="1:9" ht="18" customHeight="1">
      <c r="A179" s="48" t="s">
        <v>216</v>
      </c>
      <c r="B179" s="106">
        <v>838</v>
      </c>
      <c r="C179" s="107">
        <v>838</v>
      </c>
      <c r="D179" s="111">
        <v>860</v>
      </c>
      <c r="E179" s="321"/>
      <c r="F179" s="109">
        <v>860</v>
      </c>
      <c r="G179" s="322"/>
      <c r="H179" s="118"/>
      <c r="I179" s="105"/>
    </row>
    <row r="180" spans="1:9" ht="18" customHeight="1">
      <c r="A180" s="48" t="s">
        <v>552</v>
      </c>
      <c r="B180" s="106">
        <v>63</v>
      </c>
      <c r="C180" s="107"/>
      <c r="D180" s="111">
        <v>389</v>
      </c>
      <c r="E180" s="321"/>
      <c r="F180" s="109">
        <v>18</v>
      </c>
      <c r="G180" s="322"/>
      <c r="H180" s="118"/>
      <c r="I180" s="105"/>
    </row>
    <row r="181" spans="1:9" s="43" customFormat="1" ht="18" customHeight="1">
      <c r="A181" s="47" t="s">
        <v>217</v>
      </c>
      <c r="B181" s="53">
        <v>1000</v>
      </c>
      <c r="C181" s="101">
        <v>1000</v>
      </c>
      <c r="D181" s="102">
        <f>SUM(D182:D184)</f>
        <v>1150</v>
      </c>
      <c r="E181" s="321"/>
      <c r="F181" s="103">
        <f>SUM(F182:F184)</f>
        <v>1150</v>
      </c>
      <c r="G181" s="322"/>
      <c r="H181" s="117"/>
      <c r="I181" s="105"/>
    </row>
    <row r="182" spans="1:9" ht="18" customHeight="1">
      <c r="A182" s="48" t="s">
        <v>218</v>
      </c>
      <c r="B182" s="106">
        <v>584</v>
      </c>
      <c r="C182" s="107">
        <v>584</v>
      </c>
      <c r="D182" s="111">
        <v>757</v>
      </c>
      <c r="E182" s="321"/>
      <c r="F182" s="109">
        <v>757</v>
      </c>
      <c r="G182" s="322"/>
      <c r="H182" s="118"/>
      <c r="I182" s="105"/>
    </row>
    <row r="183" spans="1:9" ht="18" customHeight="1">
      <c r="A183" s="48" t="s">
        <v>219</v>
      </c>
      <c r="B183" s="106">
        <v>376</v>
      </c>
      <c r="C183" s="107">
        <v>376</v>
      </c>
      <c r="D183" s="111">
        <v>393</v>
      </c>
      <c r="E183" s="321"/>
      <c r="F183" s="109">
        <v>393</v>
      </c>
      <c r="G183" s="322"/>
      <c r="H183" s="118"/>
      <c r="I183" s="105"/>
    </row>
    <row r="184" spans="1:9" ht="18" customHeight="1">
      <c r="A184" s="48" t="s">
        <v>553</v>
      </c>
      <c r="B184" s="106">
        <v>40</v>
      </c>
      <c r="C184" s="107">
        <v>40</v>
      </c>
      <c r="D184" s="111"/>
      <c r="E184" s="321"/>
      <c r="F184" s="109"/>
      <c r="G184" s="322"/>
      <c r="H184" s="118"/>
      <c r="I184" s="105"/>
    </row>
    <row r="185" spans="1:9" s="43" customFormat="1" ht="18" customHeight="1">
      <c r="A185" s="47" t="s">
        <v>220</v>
      </c>
      <c r="B185" s="53">
        <v>11242</v>
      </c>
      <c r="C185" s="101">
        <v>10908</v>
      </c>
      <c r="D185" s="102">
        <f>SUM(D186:D190)</f>
        <v>11616</v>
      </c>
      <c r="E185" s="321"/>
      <c r="F185" s="103">
        <f>SUM(F186:F190)</f>
        <v>11496</v>
      </c>
      <c r="G185" s="322"/>
      <c r="H185" s="117"/>
      <c r="I185" s="105"/>
    </row>
    <row r="186" spans="1:9" ht="18" customHeight="1">
      <c r="A186" s="48" t="s">
        <v>221</v>
      </c>
      <c r="B186" s="106">
        <v>30</v>
      </c>
      <c r="C186" s="107">
        <v>30</v>
      </c>
      <c r="D186" s="111">
        <v>20</v>
      </c>
      <c r="E186" s="321"/>
      <c r="F186" s="109">
        <v>10</v>
      </c>
      <c r="G186" s="322"/>
      <c r="H186" s="118"/>
      <c r="I186" s="105"/>
    </row>
    <row r="187" spans="1:9" ht="18" customHeight="1">
      <c r="A187" s="48" t="s">
        <v>222</v>
      </c>
      <c r="B187" s="106">
        <v>383</v>
      </c>
      <c r="C187" s="107">
        <v>203</v>
      </c>
      <c r="D187" s="111">
        <v>55</v>
      </c>
      <c r="E187" s="321"/>
      <c r="F187" s="109"/>
      <c r="G187" s="322"/>
      <c r="H187" s="118"/>
      <c r="I187" s="105"/>
    </row>
    <row r="188" spans="1:9" ht="18" customHeight="1">
      <c r="A188" s="48" t="s">
        <v>223</v>
      </c>
      <c r="B188" s="106">
        <v>50</v>
      </c>
      <c r="C188" s="107">
        <v>50</v>
      </c>
      <c r="D188" s="111"/>
      <c r="E188" s="321"/>
      <c r="F188" s="109"/>
      <c r="G188" s="322"/>
      <c r="H188" s="118"/>
      <c r="I188" s="105"/>
    </row>
    <row r="189" spans="1:9" ht="18" customHeight="1">
      <c r="A189" s="48" t="s">
        <v>224</v>
      </c>
      <c r="B189" s="106">
        <v>50</v>
      </c>
      <c r="C189" s="107">
        <v>50</v>
      </c>
      <c r="D189" s="111"/>
      <c r="E189" s="321"/>
      <c r="F189" s="109"/>
      <c r="G189" s="322"/>
      <c r="H189" s="118"/>
      <c r="I189" s="105"/>
    </row>
    <row r="190" spans="1:9" ht="18" customHeight="1">
      <c r="A190" s="48" t="s">
        <v>225</v>
      </c>
      <c r="B190" s="106">
        <v>10729</v>
      </c>
      <c r="C190" s="107">
        <v>10575</v>
      </c>
      <c r="D190" s="111">
        <v>11541</v>
      </c>
      <c r="E190" s="321"/>
      <c r="F190" s="109">
        <v>11486</v>
      </c>
      <c r="G190" s="322"/>
      <c r="H190" s="118"/>
      <c r="I190" s="105"/>
    </row>
    <row r="191" spans="1:9" s="43" customFormat="1" ht="18" customHeight="1">
      <c r="A191" s="47" t="s">
        <v>226</v>
      </c>
      <c r="B191" s="53">
        <v>17683</v>
      </c>
      <c r="C191" s="101">
        <v>16409</v>
      </c>
      <c r="D191" s="102">
        <f>D192</f>
        <v>13802</v>
      </c>
      <c r="E191" s="321"/>
      <c r="F191" s="103">
        <f>F192</f>
        <v>12826</v>
      </c>
      <c r="G191" s="322"/>
      <c r="H191" s="117"/>
      <c r="I191" s="105"/>
    </row>
    <row r="192" spans="1:9" ht="18" customHeight="1" thickBot="1">
      <c r="A192" s="48" t="s">
        <v>227</v>
      </c>
      <c r="B192" s="112">
        <v>17683</v>
      </c>
      <c r="C192" s="113">
        <v>16409</v>
      </c>
      <c r="D192" s="114">
        <v>13802</v>
      </c>
      <c r="E192" s="336"/>
      <c r="F192" s="115">
        <v>12826</v>
      </c>
      <c r="G192" s="337"/>
      <c r="H192" s="118"/>
      <c r="I192" s="105"/>
    </row>
    <row r="193" spans="1:9" s="319" customFormat="1" ht="18" customHeight="1">
      <c r="A193" s="313" t="s">
        <v>228</v>
      </c>
      <c r="B193" s="314">
        <v>16041</v>
      </c>
      <c r="C193" s="344">
        <v>13949</v>
      </c>
      <c r="D193" s="345">
        <f>D194+D202+D207+D210+D216+D218+D198+D200</f>
        <v>17989</v>
      </c>
      <c r="E193" s="316">
        <f>(D193/B193-1)*100</f>
        <v>12.1</v>
      </c>
      <c r="F193" s="317">
        <f>F194+F202+F207+F210+F216+F218+F198+F200</f>
        <v>15290</v>
      </c>
      <c r="G193" s="318">
        <f>(F193/C193-1)*100</f>
        <v>9.6</v>
      </c>
      <c r="H193" s="100"/>
      <c r="I193" s="105"/>
    </row>
    <row r="194" spans="1:9" s="43" customFormat="1" ht="18" customHeight="1">
      <c r="A194" s="47" t="s">
        <v>229</v>
      </c>
      <c r="B194" s="53">
        <v>350</v>
      </c>
      <c r="C194" s="101">
        <v>247</v>
      </c>
      <c r="D194" s="102">
        <f>SUM(D195:D197)</f>
        <v>471</v>
      </c>
      <c r="E194" s="321"/>
      <c r="F194" s="103">
        <f>SUM(F195:F197)</f>
        <v>421</v>
      </c>
      <c r="G194" s="322"/>
      <c r="H194" s="104"/>
      <c r="I194" s="105"/>
    </row>
    <row r="195" spans="1:9" ht="18" customHeight="1">
      <c r="A195" s="48" t="s">
        <v>128</v>
      </c>
      <c r="B195" s="106">
        <v>172</v>
      </c>
      <c r="C195" s="107">
        <v>172</v>
      </c>
      <c r="D195" s="111">
        <v>356</v>
      </c>
      <c r="E195" s="321"/>
      <c r="F195" s="109">
        <v>356</v>
      </c>
      <c r="G195" s="322"/>
      <c r="H195" s="110"/>
      <c r="I195" s="105"/>
    </row>
    <row r="196" spans="1:9" ht="18" customHeight="1">
      <c r="A196" s="48" t="s">
        <v>547</v>
      </c>
      <c r="B196" s="106">
        <v>75</v>
      </c>
      <c r="C196" s="107">
        <v>75</v>
      </c>
      <c r="D196" s="111">
        <v>65</v>
      </c>
      <c r="E196" s="321"/>
      <c r="F196" s="109">
        <v>65</v>
      </c>
      <c r="G196" s="322"/>
      <c r="H196" s="110"/>
      <c r="I196" s="105"/>
    </row>
    <row r="197" spans="1:9" ht="18" customHeight="1">
      <c r="A197" s="48" t="s">
        <v>554</v>
      </c>
      <c r="B197" s="106">
        <v>103</v>
      </c>
      <c r="C197" s="107"/>
      <c r="D197" s="111">
        <v>50</v>
      </c>
      <c r="E197" s="321"/>
      <c r="F197" s="109"/>
      <c r="G197" s="322"/>
      <c r="H197" s="110"/>
      <c r="I197" s="105"/>
    </row>
    <row r="198" spans="1:9" ht="18" customHeight="1">
      <c r="A198" s="47" t="s">
        <v>729</v>
      </c>
      <c r="B198" s="106"/>
      <c r="C198" s="107"/>
      <c r="D198" s="102">
        <f>D199</f>
        <v>20</v>
      </c>
      <c r="E198" s="102"/>
      <c r="F198" s="102">
        <f>F199</f>
        <v>0</v>
      </c>
      <c r="G198" s="322"/>
      <c r="H198" s="110"/>
      <c r="I198" s="105"/>
    </row>
    <row r="199" spans="1:9" ht="18" customHeight="1">
      <c r="A199" s="48" t="s">
        <v>730</v>
      </c>
      <c r="B199" s="106"/>
      <c r="C199" s="107"/>
      <c r="D199" s="122">
        <v>20</v>
      </c>
      <c r="E199" s="321"/>
      <c r="F199" s="109"/>
      <c r="G199" s="322"/>
      <c r="H199" s="110"/>
      <c r="I199" s="105"/>
    </row>
    <row r="200" spans="1:9" s="43" customFormat="1" ht="18" customHeight="1">
      <c r="A200" s="47" t="s">
        <v>230</v>
      </c>
      <c r="B200" s="53"/>
      <c r="C200" s="101"/>
      <c r="D200" s="102">
        <f>D201</f>
        <v>441</v>
      </c>
      <c r="E200" s="321"/>
      <c r="F200" s="103"/>
      <c r="G200" s="322"/>
      <c r="H200" s="104"/>
      <c r="I200" s="105"/>
    </row>
    <row r="201" spans="1:9" ht="18" customHeight="1">
      <c r="A201" s="48" t="s">
        <v>731</v>
      </c>
      <c r="B201" s="106"/>
      <c r="C201" s="107"/>
      <c r="D201" s="111">
        <v>441</v>
      </c>
      <c r="E201" s="321"/>
      <c r="F201" s="109"/>
      <c r="G201" s="322"/>
      <c r="H201" s="110"/>
      <c r="I201" s="105"/>
    </row>
    <row r="202" spans="1:9" s="43" customFormat="1" ht="18" customHeight="1">
      <c r="A202" s="47" t="s">
        <v>231</v>
      </c>
      <c r="B202" s="53">
        <v>11093</v>
      </c>
      <c r="C202" s="101">
        <v>9378</v>
      </c>
      <c r="D202" s="102">
        <f>SUM(D203:D206)</f>
        <v>16094</v>
      </c>
      <c r="E202" s="321"/>
      <c r="F202" s="103">
        <f>SUM(F203:F206)</f>
        <v>14134</v>
      </c>
      <c r="G202" s="322"/>
      <c r="H202" s="104"/>
      <c r="I202" s="105"/>
    </row>
    <row r="203" spans="1:9" ht="18" customHeight="1">
      <c r="A203" s="48" t="s">
        <v>232</v>
      </c>
      <c r="B203" s="106">
        <v>159</v>
      </c>
      <c r="C203" s="107">
        <v>159</v>
      </c>
      <c r="D203" s="111"/>
      <c r="E203" s="321"/>
      <c r="F203" s="109"/>
      <c r="G203" s="322"/>
      <c r="H203" s="110"/>
      <c r="I203" s="105"/>
    </row>
    <row r="204" spans="1:9" ht="18" customHeight="1">
      <c r="A204" s="48" t="s">
        <v>233</v>
      </c>
      <c r="B204" s="106">
        <v>1739</v>
      </c>
      <c r="C204" s="107">
        <v>1719</v>
      </c>
      <c r="D204" s="111">
        <v>520</v>
      </c>
      <c r="E204" s="321"/>
      <c r="F204" s="109"/>
      <c r="G204" s="322"/>
      <c r="H204" s="110"/>
      <c r="I204" s="105"/>
    </row>
    <row r="205" spans="1:9" ht="18" customHeight="1">
      <c r="A205" s="48" t="s">
        <v>234</v>
      </c>
      <c r="B205" s="106">
        <v>7586</v>
      </c>
      <c r="C205" s="107">
        <v>7500</v>
      </c>
      <c r="D205" s="111">
        <v>4116</v>
      </c>
      <c r="E205" s="321"/>
      <c r="F205" s="109">
        <v>4086</v>
      </c>
      <c r="G205" s="322"/>
      <c r="H205" s="110"/>
      <c r="I205" s="105"/>
    </row>
    <row r="206" spans="1:9" ht="18" customHeight="1">
      <c r="A206" s="48" t="s">
        <v>235</v>
      </c>
      <c r="B206" s="106">
        <v>1609</v>
      </c>
      <c r="C206" s="107"/>
      <c r="D206" s="111">
        <v>11458</v>
      </c>
      <c r="E206" s="321"/>
      <c r="F206" s="109">
        <f>8048+2000</f>
        <v>10048</v>
      </c>
      <c r="G206" s="322"/>
      <c r="H206" s="110"/>
      <c r="I206" s="105"/>
    </row>
    <row r="207" spans="1:9" s="43" customFormat="1" ht="18" customHeight="1">
      <c r="A207" s="47" t="s">
        <v>236</v>
      </c>
      <c r="B207" s="53">
        <v>253</v>
      </c>
      <c r="C207" s="101">
        <v>158</v>
      </c>
      <c r="D207" s="102">
        <f>SUM(D208:D209)</f>
        <v>462</v>
      </c>
      <c r="E207" s="321"/>
      <c r="F207" s="103">
        <f>SUM(F208:F209)</f>
        <v>392</v>
      </c>
      <c r="G207" s="322"/>
      <c r="H207" s="104"/>
      <c r="I207" s="105"/>
    </row>
    <row r="208" spans="1:9" ht="18" customHeight="1">
      <c r="A208" s="48" t="s">
        <v>237</v>
      </c>
      <c r="B208" s="106">
        <v>218</v>
      </c>
      <c r="C208" s="107">
        <v>158</v>
      </c>
      <c r="D208" s="111">
        <v>452</v>
      </c>
      <c r="E208" s="321"/>
      <c r="F208" s="109">
        <v>392</v>
      </c>
      <c r="G208" s="322"/>
      <c r="H208" s="104"/>
      <c r="I208" s="105"/>
    </row>
    <row r="209" spans="1:9" ht="18" customHeight="1">
      <c r="A209" s="48" t="s">
        <v>238</v>
      </c>
      <c r="B209" s="106">
        <v>35</v>
      </c>
      <c r="C209" s="107"/>
      <c r="D209" s="111">
        <v>10</v>
      </c>
      <c r="E209" s="321"/>
      <c r="F209" s="109"/>
      <c r="G209" s="322"/>
      <c r="H209" s="110"/>
      <c r="I209" s="105"/>
    </row>
    <row r="210" spans="1:9" s="43" customFormat="1" ht="18" customHeight="1">
      <c r="A210" s="47" t="s">
        <v>239</v>
      </c>
      <c r="B210" s="53">
        <v>485</v>
      </c>
      <c r="C210" s="101">
        <v>326</v>
      </c>
      <c r="D210" s="102">
        <f>SUM(D211:D215)</f>
        <v>443</v>
      </c>
      <c r="E210" s="321"/>
      <c r="F210" s="103">
        <f>SUM(F211:F215)</f>
        <v>343</v>
      </c>
      <c r="G210" s="322"/>
      <c r="H210" s="104"/>
      <c r="I210" s="105"/>
    </row>
    <row r="211" spans="1:9" ht="18" customHeight="1">
      <c r="A211" s="48" t="s">
        <v>232</v>
      </c>
      <c r="B211" s="106">
        <v>136</v>
      </c>
      <c r="C211" s="107">
        <v>136</v>
      </c>
      <c r="D211" s="111">
        <v>168</v>
      </c>
      <c r="E211" s="321"/>
      <c r="F211" s="109">
        <v>168</v>
      </c>
      <c r="G211" s="322"/>
      <c r="H211" s="110"/>
      <c r="I211" s="105"/>
    </row>
    <row r="212" spans="1:9" ht="18" customHeight="1">
      <c r="A212" s="48" t="s">
        <v>240</v>
      </c>
      <c r="B212" s="106">
        <v>266</v>
      </c>
      <c r="C212" s="107">
        <v>181</v>
      </c>
      <c r="D212" s="111">
        <v>250</v>
      </c>
      <c r="E212" s="321"/>
      <c r="F212" s="109">
        <v>165</v>
      </c>
      <c r="G212" s="322"/>
      <c r="H212" s="110"/>
      <c r="I212" s="105"/>
    </row>
    <row r="213" spans="1:9" ht="18" customHeight="1">
      <c r="A213" s="48" t="s">
        <v>241</v>
      </c>
      <c r="B213" s="106">
        <v>5</v>
      </c>
      <c r="C213" s="107">
        <v>5</v>
      </c>
      <c r="D213" s="111">
        <v>5</v>
      </c>
      <c r="E213" s="321"/>
      <c r="F213" s="109">
        <v>5</v>
      </c>
      <c r="G213" s="322"/>
      <c r="H213" s="110"/>
      <c r="I213" s="105"/>
    </row>
    <row r="214" spans="1:9" ht="18" customHeight="1">
      <c r="A214" s="48" t="s">
        <v>242</v>
      </c>
      <c r="B214" s="106">
        <v>4</v>
      </c>
      <c r="C214" s="107">
        <v>4</v>
      </c>
      <c r="D214" s="111">
        <v>5</v>
      </c>
      <c r="E214" s="321"/>
      <c r="F214" s="109">
        <v>5</v>
      </c>
      <c r="G214" s="322"/>
      <c r="H214" s="110"/>
      <c r="I214" s="105"/>
    </row>
    <row r="215" spans="1:9" ht="18" customHeight="1">
      <c r="A215" s="48" t="s">
        <v>243</v>
      </c>
      <c r="B215" s="106">
        <v>74</v>
      </c>
      <c r="C215" s="107"/>
      <c r="D215" s="111">
        <v>15</v>
      </c>
      <c r="E215" s="321"/>
      <c r="F215" s="109"/>
      <c r="G215" s="322"/>
      <c r="H215" s="110"/>
      <c r="I215" s="105"/>
    </row>
    <row r="216" spans="1:9" s="43" customFormat="1" ht="18" customHeight="1">
      <c r="A216" s="47" t="s">
        <v>244</v>
      </c>
      <c r="B216" s="53">
        <v>10</v>
      </c>
      <c r="C216" s="101"/>
      <c r="D216" s="102"/>
      <c r="E216" s="321"/>
      <c r="F216" s="103"/>
      <c r="G216" s="322"/>
      <c r="H216" s="104"/>
      <c r="I216" s="105"/>
    </row>
    <row r="217" spans="1:9" ht="18" customHeight="1">
      <c r="A217" s="48" t="s">
        <v>245</v>
      </c>
      <c r="B217" s="106">
        <v>10</v>
      </c>
      <c r="C217" s="107"/>
      <c r="D217" s="111"/>
      <c r="E217" s="321"/>
      <c r="F217" s="109"/>
      <c r="G217" s="322"/>
      <c r="H217" s="110"/>
      <c r="I217" s="105"/>
    </row>
    <row r="218" spans="1:9" s="43" customFormat="1" ht="18" customHeight="1">
      <c r="A218" s="47" t="s">
        <v>246</v>
      </c>
      <c r="B218" s="53">
        <v>3850</v>
      </c>
      <c r="C218" s="101">
        <v>3840</v>
      </c>
      <c r="D218" s="102">
        <f>SUM(D219:D219)</f>
        <v>58</v>
      </c>
      <c r="E218" s="321"/>
      <c r="F218" s="103">
        <f>SUM(F219:F219)</f>
        <v>0</v>
      </c>
      <c r="G218" s="322"/>
      <c r="H218" s="104"/>
      <c r="I218" s="105"/>
    </row>
    <row r="219" spans="1:9" ht="18" customHeight="1" thickBot="1">
      <c r="A219" s="330" t="s">
        <v>247</v>
      </c>
      <c r="B219" s="129">
        <v>3850</v>
      </c>
      <c r="C219" s="130">
        <v>3840</v>
      </c>
      <c r="D219" s="132">
        <v>58</v>
      </c>
      <c r="E219" s="332"/>
      <c r="F219" s="133"/>
      <c r="G219" s="333"/>
      <c r="H219" s="110"/>
      <c r="I219" s="105"/>
    </row>
    <row r="220" spans="1:9" s="319" customFormat="1" ht="27" customHeight="1">
      <c r="A220" s="313" t="s">
        <v>248</v>
      </c>
      <c r="B220" s="314">
        <f>B221+B234+B237+B244+B255+B249</f>
        <v>9096</v>
      </c>
      <c r="C220" s="315">
        <f>C221+C234+C237+C244+C255+C249</f>
        <v>5789</v>
      </c>
      <c r="D220" s="314">
        <f>D221+D234+D237+D244+D255+D249</f>
        <v>9194</v>
      </c>
      <c r="E220" s="316">
        <f>(D220/B220-1)*100</f>
        <v>1.1</v>
      </c>
      <c r="F220" s="317">
        <f>SUM(F221,F234,F237,F244,F255,F249)</f>
        <v>6246</v>
      </c>
      <c r="G220" s="318">
        <f>(F220/C220-1)*100</f>
        <v>7.9</v>
      </c>
      <c r="H220" s="124" t="s">
        <v>732</v>
      </c>
      <c r="I220" s="105"/>
    </row>
    <row r="221" spans="1:9" s="43" customFormat="1" ht="18" customHeight="1">
      <c r="A221" s="47" t="s">
        <v>733</v>
      </c>
      <c r="B221" s="53">
        <f>SUM(B222:B233)</f>
        <v>3791</v>
      </c>
      <c r="C221" s="320">
        <f>SUM(C222:C233)</f>
        <v>2980</v>
      </c>
      <c r="D221" s="53">
        <f>SUM(D222:D233)</f>
        <v>4534</v>
      </c>
      <c r="E221" s="321"/>
      <c r="F221" s="103">
        <f>SUM(F222:F233)</f>
        <v>3682</v>
      </c>
      <c r="G221" s="322"/>
      <c r="H221" s="104"/>
      <c r="I221" s="105"/>
    </row>
    <row r="222" spans="1:9" ht="18" customHeight="1">
      <c r="A222" s="48" t="s">
        <v>128</v>
      </c>
      <c r="B222" s="106">
        <v>734</v>
      </c>
      <c r="C222" s="324">
        <v>734</v>
      </c>
      <c r="D222" s="106">
        <v>1281</v>
      </c>
      <c r="E222" s="321"/>
      <c r="F222" s="109">
        <v>1281</v>
      </c>
      <c r="G222" s="322"/>
      <c r="H222" s="110"/>
      <c r="I222" s="105"/>
    </row>
    <row r="223" spans="1:9" ht="18" customHeight="1">
      <c r="A223" s="48" t="s">
        <v>129</v>
      </c>
      <c r="B223" s="106">
        <v>20</v>
      </c>
      <c r="C223" s="324">
        <v>20</v>
      </c>
      <c r="D223" s="106">
        <v>5</v>
      </c>
      <c r="E223" s="321"/>
      <c r="F223" s="109">
        <v>5</v>
      </c>
      <c r="G223" s="322"/>
      <c r="H223" s="110"/>
      <c r="I223" s="105"/>
    </row>
    <row r="224" spans="1:9" ht="18" customHeight="1">
      <c r="A224" s="48" t="s">
        <v>249</v>
      </c>
      <c r="B224" s="106">
        <v>415</v>
      </c>
      <c r="C224" s="324">
        <v>415</v>
      </c>
      <c r="D224" s="106">
        <v>402</v>
      </c>
      <c r="E224" s="321"/>
      <c r="F224" s="109">
        <v>402</v>
      </c>
      <c r="G224" s="322"/>
      <c r="H224" s="110"/>
      <c r="I224" s="105"/>
    </row>
    <row r="225" spans="1:9" ht="18" customHeight="1">
      <c r="A225" s="48" t="s">
        <v>250</v>
      </c>
      <c r="B225" s="106"/>
      <c r="C225" s="324"/>
      <c r="D225" s="106">
        <v>5</v>
      </c>
      <c r="E225" s="321"/>
      <c r="F225" s="109"/>
      <c r="G225" s="322"/>
      <c r="H225" s="110"/>
      <c r="I225" s="105"/>
    </row>
    <row r="226" spans="1:9" ht="18" customHeight="1">
      <c r="A226" s="48" t="s">
        <v>734</v>
      </c>
      <c r="B226" s="106"/>
      <c r="C226" s="324"/>
      <c r="D226" s="106">
        <v>10</v>
      </c>
      <c r="E226" s="321"/>
      <c r="F226" s="109"/>
      <c r="G226" s="322"/>
      <c r="H226" s="110"/>
      <c r="I226" s="105"/>
    </row>
    <row r="227" spans="1:9" ht="18" customHeight="1">
      <c r="A227" s="48" t="s">
        <v>251</v>
      </c>
      <c r="B227" s="106">
        <v>467</v>
      </c>
      <c r="C227" s="324">
        <v>465</v>
      </c>
      <c r="D227" s="106">
        <v>512</v>
      </c>
      <c r="E227" s="321"/>
      <c r="F227" s="109">
        <v>512</v>
      </c>
      <c r="G227" s="322"/>
      <c r="H227" s="110"/>
      <c r="I227" s="105"/>
    </row>
    <row r="228" spans="1:9" ht="18" customHeight="1">
      <c r="A228" s="48" t="s">
        <v>252</v>
      </c>
      <c r="B228" s="106">
        <v>383</v>
      </c>
      <c r="C228" s="324">
        <v>295</v>
      </c>
      <c r="D228" s="106">
        <v>738</v>
      </c>
      <c r="E228" s="321"/>
      <c r="F228" s="109">
        <v>508</v>
      </c>
      <c r="G228" s="322"/>
      <c r="H228" s="110"/>
      <c r="I228" s="105"/>
    </row>
    <row r="229" spans="1:9" ht="18" customHeight="1">
      <c r="A229" s="48" t="s">
        <v>735</v>
      </c>
      <c r="B229" s="106">
        <v>316</v>
      </c>
      <c r="C229" s="324">
        <v>316</v>
      </c>
      <c r="D229" s="106"/>
      <c r="E229" s="321"/>
      <c r="F229" s="109"/>
      <c r="G229" s="322"/>
      <c r="H229" s="110"/>
      <c r="I229" s="105"/>
    </row>
    <row r="230" spans="1:9" ht="18" customHeight="1">
      <c r="A230" s="48" t="s">
        <v>253</v>
      </c>
      <c r="B230" s="106">
        <v>117</v>
      </c>
      <c r="C230" s="324">
        <v>80</v>
      </c>
      <c r="D230" s="106">
        <v>60</v>
      </c>
      <c r="E230" s="321"/>
      <c r="F230" s="109">
        <v>45</v>
      </c>
      <c r="G230" s="322"/>
      <c r="H230" s="110"/>
      <c r="I230" s="105"/>
    </row>
    <row r="231" spans="1:9" ht="18" customHeight="1">
      <c r="A231" s="48" t="s">
        <v>736</v>
      </c>
      <c r="B231" s="106"/>
      <c r="C231" s="324"/>
      <c r="D231" s="106">
        <v>233</v>
      </c>
      <c r="E231" s="321"/>
      <c r="F231" s="109">
        <v>233</v>
      </c>
      <c r="G231" s="322"/>
      <c r="H231" s="110"/>
      <c r="I231" s="105"/>
    </row>
    <row r="232" spans="1:9" ht="18" customHeight="1">
      <c r="A232" s="48" t="s">
        <v>737</v>
      </c>
      <c r="B232" s="106">
        <v>8</v>
      </c>
      <c r="C232" s="324">
        <v>8</v>
      </c>
      <c r="D232" s="106">
        <v>36</v>
      </c>
      <c r="E232" s="321"/>
      <c r="F232" s="109">
        <v>14</v>
      </c>
      <c r="G232" s="322"/>
      <c r="H232" s="110"/>
      <c r="I232" s="105"/>
    </row>
    <row r="233" spans="1:9" ht="18" customHeight="1">
      <c r="A233" s="48" t="s">
        <v>738</v>
      </c>
      <c r="B233" s="106">
        <v>1331</v>
      </c>
      <c r="C233" s="324">
        <v>647</v>
      </c>
      <c r="D233" s="106">
        <v>1252</v>
      </c>
      <c r="E233" s="321"/>
      <c r="F233" s="109">
        <v>682</v>
      </c>
      <c r="G233" s="322"/>
      <c r="H233" s="110"/>
      <c r="I233" s="105"/>
    </row>
    <row r="234" spans="1:9" s="43" customFormat="1" ht="18" customHeight="1">
      <c r="A234" s="47" t="s">
        <v>254</v>
      </c>
      <c r="B234" s="53">
        <v>2621</v>
      </c>
      <c r="C234" s="320">
        <v>374</v>
      </c>
      <c r="D234" s="53">
        <f>SUM(D235:D236)</f>
        <v>1737</v>
      </c>
      <c r="E234" s="321"/>
      <c r="F234" s="103">
        <f>SUM(F235:F236)</f>
        <v>596</v>
      </c>
      <c r="G234" s="322"/>
      <c r="H234" s="104"/>
      <c r="I234" s="105"/>
    </row>
    <row r="235" spans="1:9" ht="18" customHeight="1">
      <c r="A235" s="48" t="s">
        <v>255</v>
      </c>
      <c r="B235" s="106">
        <v>2215</v>
      </c>
      <c r="C235" s="324">
        <v>33</v>
      </c>
      <c r="D235" s="106">
        <v>823</v>
      </c>
      <c r="E235" s="321"/>
      <c r="F235" s="109">
        <v>47</v>
      </c>
      <c r="G235" s="322"/>
      <c r="H235" s="110"/>
      <c r="I235" s="105"/>
    </row>
    <row r="236" spans="1:9" ht="18" customHeight="1">
      <c r="A236" s="48" t="s">
        <v>256</v>
      </c>
      <c r="B236" s="106">
        <v>406</v>
      </c>
      <c r="C236" s="324">
        <v>341</v>
      </c>
      <c r="D236" s="106">
        <v>914</v>
      </c>
      <c r="E236" s="321"/>
      <c r="F236" s="109">
        <v>549</v>
      </c>
      <c r="G236" s="322"/>
      <c r="H236" s="110"/>
      <c r="I236" s="105"/>
    </row>
    <row r="237" spans="1:9" s="43" customFormat="1" ht="18" customHeight="1">
      <c r="A237" s="47" t="s">
        <v>257</v>
      </c>
      <c r="B237" s="53">
        <v>1227</v>
      </c>
      <c r="C237" s="320">
        <v>1187</v>
      </c>
      <c r="D237" s="53">
        <f>SUM(D238:D243)</f>
        <v>1454</v>
      </c>
      <c r="E237" s="321"/>
      <c r="F237" s="103">
        <f>SUM(F238:F243)</f>
        <v>904</v>
      </c>
      <c r="G237" s="322"/>
      <c r="H237" s="104"/>
      <c r="I237" s="105"/>
    </row>
    <row r="238" spans="1:9" ht="18" customHeight="1">
      <c r="A238" s="48" t="s">
        <v>128</v>
      </c>
      <c r="B238" s="106">
        <v>433</v>
      </c>
      <c r="C238" s="324">
        <v>433</v>
      </c>
      <c r="D238" s="106"/>
      <c r="E238" s="321"/>
      <c r="F238" s="109"/>
      <c r="G238" s="322"/>
      <c r="H238" s="110"/>
      <c r="I238" s="105"/>
    </row>
    <row r="239" spans="1:9" ht="18" customHeight="1">
      <c r="A239" s="48" t="s">
        <v>555</v>
      </c>
      <c r="B239" s="106">
        <v>30</v>
      </c>
      <c r="C239" s="324">
        <v>30</v>
      </c>
      <c r="D239" s="106">
        <v>109</v>
      </c>
      <c r="E239" s="321"/>
      <c r="F239" s="109">
        <v>109</v>
      </c>
      <c r="G239" s="322"/>
      <c r="H239" s="110"/>
      <c r="I239" s="105"/>
    </row>
    <row r="240" spans="1:9" ht="18" customHeight="1">
      <c r="A240" s="48" t="s">
        <v>258</v>
      </c>
      <c r="B240" s="106">
        <v>313</v>
      </c>
      <c r="C240" s="324">
        <v>313</v>
      </c>
      <c r="D240" s="106">
        <v>290</v>
      </c>
      <c r="E240" s="321"/>
      <c r="F240" s="109">
        <v>290</v>
      </c>
      <c r="G240" s="322"/>
      <c r="H240" s="110"/>
      <c r="I240" s="105"/>
    </row>
    <row r="241" spans="1:9" ht="18" customHeight="1">
      <c r="A241" s="48" t="s">
        <v>259</v>
      </c>
      <c r="B241" s="106">
        <v>292</v>
      </c>
      <c r="C241" s="324">
        <v>252</v>
      </c>
      <c r="D241" s="106">
        <v>489</v>
      </c>
      <c r="E241" s="321"/>
      <c r="F241" s="109">
        <v>269</v>
      </c>
      <c r="G241" s="322"/>
      <c r="H241" s="110"/>
      <c r="I241" s="105"/>
    </row>
    <row r="242" spans="1:9" ht="18" customHeight="1">
      <c r="A242" s="48" t="s">
        <v>260</v>
      </c>
      <c r="B242" s="106">
        <v>159</v>
      </c>
      <c r="C242" s="324">
        <v>159</v>
      </c>
      <c r="D242" s="106">
        <v>538</v>
      </c>
      <c r="E242" s="321"/>
      <c r="F242" s="109">
        <v>208</v>
      </c>
      <c r="G242" s="322"/>
      <c r="H242" s="110"/>
      <c r="I242" s="105"/>
    </row>
    <row r="243" spans="1:9" ht="18" customHeight="1">
      <c r="A243" s="48" t="s">
        <v>261</v>
      </c>
      <c r="B243" s="106"/>
      <c r="C243" s="324"/>
      <c r="D243" s="106">
        <v>28</v>
      </c>
      <c r="E243" s="321"/>
      <c r="F243" s="109">
        <v>28</v>
      </c>
      <c r="G243" s="322"/>
      <c r="H243" s="110"/>
      <c r="I243" s="105"/>
    </row>
    <row r="244" spans="1:9" s="43" customFormat="1" ht="18" customHeight="1">
      <c r="A244" s="47" t="s">
        <v>739</v>
      </c>
      <c r="B244" s="53">
        <f>SUM(B245:B248)</f>
        <v>421</v>
      </c>
      <c r="C244" s="320">
        <f>SUM(C245:C248)</f>
        <v>388</v>
      </c>
      <c r="D244" s="53">
        <f>SUM(D245:D248)</f>
        <v>188</v>
      </c>
      <c r="E244" s="321"/>
      <c r="F244" s="103">
        <f>SUM(F245:F248)</f>
        <v>188</v>
      </c>
      <c r="G244" s="322"/>
      <c r="H244" s="104"/>
      <c r="I244" s="105"/>
    </row>
    <row r="245" spans="1:9" ht="18" customHeight="1">
      <c r="A245" s="48" t="s">
        <v>556</v>
      </c>
      <c r="B245" s="106">
        <v>41</v>
      </c>
      <c r="C245" s="324">
        <v>41</v>
      </c>
      <c r="D245" s="106"/>
      <c r="E245" s="321"/>
      <c r="F245" s="109"/>
      <c r="G245" s="322"/>
      <c r="H245" s="110"/>
      <c r="I245" s="105"/>
    </row>
    <row r="246" spans="1:9" ht="18" customHeight="1">
      <c r="A246" s="48" t="s">
        <v>557</v>
      </c>
      <c r="B246" s="106">
        <v>224</v>
      </c>
      <c r="C246" s="324">
        <v>224</v>
      </c>
      <c r="D246" s="106"/>
      <c r="E246" s="321"/>
      <c r="F246" s="109"/>
      <c r="G246" s="322"/>
      <c r="H246" s="110"/>
      <c r="I246" s="105"/>
    </row>
    <row r="247" spans="1:9" ht="18" customHeight="1">
      <c r="A247" s="48" t="s">
        <v>740</v>
      </c>
      <c r="B247" s="106"/>
      <c r="C247" s="324"/>
      <c r="D247" s="106">
        <v>188</v>
      </c>
      <c r="E247" s="321"/>
      <c r="F247" s="109">
        <v>188</v>
      </c>
      <c r="G247" s="322"/>
      <c r="H247" s="110"/>
      <c r="I247" s="105"/>
    </row>
    <row r="248" spans="1:9" ht="18" customHeight="1">
      <c r="A248" s="48" t="s">
        <v>558</v>
      </c>
      <c r="B248" s="106">
        <v>156</v>
      </c>
      <c r="C248" s="324">
        <v>123</v>
      </c>
      <c r="D248" s="106"/>
      <c r="E248" s="321"/>
      <c r="F248" s="109"/>
      <c r="G248" s="322"/>
      <c r="H248" s="110"/>
      <c r="I248" s="105"/>
    </row>
    <row r="249" spans="1:9" ht="18" customHeight="1">
      <c r="A249" s="47" t="s">
        <v>741</v>
      </c>
      <c r="B249" s="53">
        <f>SUM(B250:B254)</f>
        <v>834</v>
      </c>
      <c r="C249" s="320">
        <f>SUM(C250:C254)</f>
        <v>834</v>
      </c>
      <c r="D249" s="53">
        <f>SUM(D250:D254)</f>
        <v>939</v>
      </c>
      <c r="E249" s="103"/>
      <c r="F249" s="103">
        <f>SUM(F250:F254)</f>
        <v>876</v>
      </c>
      <c r="G249" s="322"/>
      <c r="H249" s="110"/>
      <c r="I249" s="105"/>
    </row>
    <row r="250" spans="1:9" ht="18" customHeight="1">
      <c r="A250" s="48" t="s">
        <v>550</v>
      </c>
      <c r="B250" s="106">
        <v>383</v>
      </c>
      <c r="C250" s="324">
        <v>383</v>
      </c>
      <c r="D250" s="106">
        <v>697</v>
      </c>
      <c r="E250" s="321"/>
      <c r="F250" s="109">
        <v>697</v>
      </c>
      <c r="G250" s="322"/>
      <c r="H250" s="110"/>
      <c r="I250" s="105"/>
    </row>
    <row r="251" spans="1:9" ht="18" customHeight="1">
      <c r="A251" s="48" t="s">
        <v>547</v>
      </c>
      <c r="B251" s="106">
        <v>336</v>
      </c>
      <c r="C251" s="324">
        <v>336</v>
      </c>
      <c r="D251" s="106">
        <v>179</v>
      </c>
      <c r="E251" s="321"/>
      <c r="F251" s="109">
        <v>179</v>
      </c>
      <c r="G251" s="322"/>
      <c r="H251" s="110"/>
      <c r="I251" s="105"/>
    </row>
    <row r="252" spans="1:9" ht="18" customHeight="1">
      <c r="A252" s="48" t="s">
        <v>262</v>
      </c>
      <c r="B252" s="106">
        <v>65</v>
      </c>
      <c r="C252" s="324">
        <v>65</v>
      </c>
      <c r="D252" s="106"/>
      <c r="E252" s="321"/>
      <c r="F252" s="109"/>
      <c r="G252" s="322"/>
      <c r="H252" s="110"/>
      <c r="I252" s="105"/>
    </row>
    <row r="253" spans="1:9" ht="18" customHeight="1">
      <c r="A253" s="48" t="s">
        <v>263</v>
      </c>
      <c r="B253" s="106">
        <v>50</v>
      </c>
      <c r="C253" s="324">
        <v>50</v>
      </c>
      <c r="D253" s="106"/>
      <c r="E253" s="321"/>
      <c r="F253" s="109"/>
      <c r="G253" s="322"/>
      <c r="H253" s="110"/>
      <c r="I253" s="105"/>
    </row>
    <row r="254" spans="1:9" ht="18" customHeight="1">
      <c r="A254" s="48" t="s">
        <v>742</v>
      </c>
      <c r="B254" s="106"/>
      <c r="C254" s="324"/>
      <c r="D254" s="106">
        <v>63</v>
      </c>
      <c r="E254" s="321"/>
      <c r="F254" s="109"/>
      <c r="G254" s="322"/>
      <c r="H254" s="110"/>
      <c r="I254" s="105"/>
    </row>
    <row r="255" spans="1:9" s="43" customFormat="1" ht="18" customHeight="1">
      <c r="A255" s="47" t="s">
        <v>264</v>
      </c>
      <c r="B255" s="53">
        <v>202</v>
      </c>
      <c r="C255" s="320">
        <v>26</v>
      </c>
      <c r="D255" s="53">
        <f>SUM(D256:D258)</f>
        <v>342</v>
      </c>
      <c r="E255" s="321"/>
      <c r="F255" s="103">
        <f>SUM(F256:F258)</f>
        <v>0</v>
      </c>
      <c r="G255" s="322"/>
      <c r="H255" s="104"/>
      <c r="I255" s="105"/>
    </row>
    <row r="256" spans="1:9" ht="18" customHeight="1">
      <c r="A256" s="48" t="s">
        <v>265</v>
      </c>
      <c r="B256" s="106">
        <v>63</v>
      </c>
      <c r="C256" s="324"/>
      <c r="D256" s="106">
        <v>111</v>
      </c>
      <c r="E256" s="321"/>
      <c r="F256" s="109"/>
      <c r="G256" s="322"/>
      <c r="H256" s="110"/>
      <c r="I256" s="105"/>
    </row>
    <row r="257" spans="1:9" ht="18" customHeight="1">
      <c r="A257" s="48" t="s">
        <v>266</v>
      </c>
      <c r="B257" s="106"/>
      <c r="C257" s="324"/>
      <c r="D257" s="106">
        <v>95</v>
      </c>
      <c r="E257" s="321"/>
      <c r="F257" s="109"/>
      <c r="G257" s="322"/>
      <c r="H257" s="110"/>
      <c r="I257" s="105"/>
    </row>
    <row r="258" spans="1:9" ht="18" customHeight="1" thickBot="1">
      <c r="A258" s="48" t="s">
        <v>267</v>
      </c>
      <c r="B258" s="112">
        <v>139</v>
      </c>
      <c r="C258" s="335">
        <v>26</v>
      </c>
      <c r="D258" s="129">
        <v>136</v>
      </c>
      <c r="E258" s="332"/>
      <c r="F258" s="133"/>
      <c r="G258" s="333"/>
      <c r="H258" s="110"/>
      <c r="I258" s="105"/>
    </row>
    <row r="259" spans="1:9" s="319" customFormat="1" ht="18" customHeight="1">
      <c r="A259" s="313" t="s">
        <v>268</v>
      </c>
      <c r="B259" s="338">
        <f>B260+B269+B278+B280+B288+B291+B297+B303+B308+B316+B319+B322+B325+B328+B334+B330</f>
        <v>103414</v>
      </c>
      <c r="C259" s="346">
        <f>C260+C269+C278+C280+C288+C291+C297+C303+C308+C316+C319+C322+C325+C328+C334+C330</f>
        <v>70324</v>
      </c>
      <c r="D259" s="314">
        <f>D260+D269+D278+D280+D288+D291+D297+D303+D308+D316+D319+D322+D325+D328+D334+D330</f>
        <v>116325</v>
      </c>
      <c r="E259" s="316">
        <f>(D259/B259-1)*100</f>
        <v>12.5</v>
      </c>
      <c r="F259" s="317">
        <f>F260+F269+F278+F280+F288+F291+F297+F303+F308+F316+F319+F322+F325+F328+F334+F330</f>
        <v>79092</v>
      </c>
      <c r="G259" s="318">
        <f>(F259/C259-1)*100</f>
        <v>12.5</v>
      </c>
      <c r="H259" s="124"/>
      <c r="I259" s="105"/>
    </row>
    <row r="260" spans="1:9" s="43" customFormat="1" ht="18" customHeight="1">
      <c r="A260" s="47" t="s">
        <v>269</v>
      </c>
      <c r="B260" s="53">
        <v>2156</v>
      </c>
      <c r="C260" s="320">
        <v>2068</v>
      </c>
      <c r="D260" s="53">
        <f>SUM(D261:D268)</f>
        <v>2204</v>
      </c>
      <c r="E260" s="321"/>
      <c r="F260" s="103">
        <f>SUM(F261:F268)</f>
        <v>2179</v>
      </c>
      <c r="G260" s="322"/>
      <c r="H260" s="104"/>
      <c r="I260" s="105"/>
    </row>
    <row r="261" spans="1:9" ht="18" customHeight="1">
      <c r="A261" s="48" t="s">
        <v>128</v>
      </c>
      <c r="B261" s="106">
        <v>1496</v>
      </c>
      <c r="C261" s="324">
        <v>1496</v>
      </c>
      <c r="D261" s="106">
        <v>1548</v>
      </c>
      <c r="E261" s="321"/>
      <c r="F261" s="109">
        <v>1548</v>
      </c>
      <c r="G261" s="322"/>
      <c r="H261" s="110"/>
      <c r="I261" s="105"/>
    </row>
    <row r="262" spans="1:9" ht="18" customHeight="1">
      <c r="A262" s="48" t="s">
        <v>129</v>
      </c>
      <c r="B262" s="106">
        <v>49</v>
      </c>
      <c r="C262" s="324">
        <v>49</v>
      </c>
      <c r="D262" s="106">
        <v>68</v>
      </c>
      <c r="E262" s="321"/>
      <c r="F262" s="109">
        <v>68</v>
      </c>
      <c r="G262" s="322"/>
      <c r="H262" s="110"/>
      <c r="I262" s="105"/>
    </row>
    <row r="263" spans="1:9" ht="18" customHeight="1">
      <c r="A263" s="48" t="s">
        <v>270</v>
      </c>
      <c r="B263" s="106">
        <v>10</v>
      </c>
      <c r="C263" s="324">
        <v>10</v>
      </c>
      <c r="D263" s="106">
        <v>11</v>
      </c>
      <c r="E263" s="321"/>
      <c r="F263" s="109">
        <v>11</v>
      </c>
      <c r="G263" s="322"/>
      <c r="H263" s="110"/>
      <c r="I263" s="105"/>
    </row>
    <row r="264" spans="1:9" ht="18" customHeight="1">
      <c r="A264" s="48" t="s">
        <v>271</v>
      </c>
      <c r="B264" s="106">
        <v>28</v>
      </c>
      <c r="C264" s="324"/>
      <c r="D264" s="106">
        <v>25</v>
      </c>
      <c r="E264" s="321"/>
      <c r="F264" s="109"/>
      <c r="G264" s="322"/>
      <c r="H264" s="110"/>
      <c r="I264" s="105"/>
    </row>
    <row r="265" spans="1:9" ht="18" customHeight="1">
      <c r="A265" s="48" t="s">
        <v>559</v>
      </c>
      <c r="B265" s="106">
        <v>59</v>
      </c>
      <c r="C265" s="324">
        <v>59</v>
      </c>
      <c r="D265" s="106">
        <v>31</v>
      </c>
      <c r="E265" s="321"/>
      <c r="F265" s="109">
        <v>31</v>
      </c>
      <c r="G265" s="322"/>
      <c r="H265" s="110"/>
      <c r="I265" s="105"/>
    </row>
    <row r="266" spans="1:9" ht="18" customHeight="1">
      <c r="A266" s="48" t="s">
        <v>272</v>
      </c>
      <c r="B266" s="106">
        <v>187</v>
      </c>
      <c r="C266" s="324">
        <v>187</v>
      </c>
      <c r="D266" s="106">
        <v>33</v>
      </c>
      <c r="E266" s="321"/>
      <c r="F266" s="109">
        <v>33</v>
      </c>
      <c r="G266" s="322"/>
      <c r="H266" s="110"/>
      <c r="I266" s="105"/>
    </row>
    <row r="267" spans="1:9" ht="18" customHeight="1">
      <c r="A267" s="48" t="s">
        <v>273</v>
      </c>
      <c r="B267" s="106">
        <v>60</v>
      </c>
      <c r="C267" s="324"/>
      <c r="D267" s="106"/>
      <c r="E267" s="321"/>
      <c r="F267" s="109"/>
      <c r="G267" s="322"/>
      <c r="H267" s="110"/>
      <c r="I267" s="105"/>
    </row>
    <row r="268" spans="1:9" ht="18" customHeight="1">
      <c r="A268" s="48" t="s">
        <v>274</v>
      </c>
      <c r="B268" s="106">
        <v>267</v>
      </c>
      <c r="C268" s="324">
        <v>267</v>
      </c>
      <c r="D268" s="106">
        <v>488</v>
      </c>
      <c r="E268" s="321"/>
      <c r="F268" s="109">
        <v>488</v>
      </c>
      <c r="G268" s="322"/>
      <c r="H268" s="110"/>
      <c r="I268" s="105"/>
    </row>
    <row r="269" spans="1:9" s="43" customFormat="1" ht="18" customHeight="1">
      <c r="A269" s="47" t="s">
        <v>275</v>
      </c>
      <c r="B269" s="53">
        <v>2891</v>
      </c>
      <c r="C269" s="320">
        <v>2525</v>
      </c>
      <c r="D269" s="53">
        <f>SUM(D270:D277)</f>
        <v>1609</v>
      </c>
      <c r="E269" s="321"/>
      <c r="F269" s="103">
        <f>SUM(F270:F277)</f>
        <v>1482</v>
      </c>
      <c r="G269" s="322"/>
      <c r="H269" s="104"/>
      <c r="I269" s="105"/>
    </row>
    <row r="270" spans="1:9" ht="18" customHeight="1">
      <c r="A270" s="48" t="s">
        <v>128</v>
      </c>
      <c r="B270" s="106">
        <v>745</v>
      </c>
      <c r="C270" s="324">
        <v>745</v>
      </c>
      <c r="D270" s="106">
        <v>792</v>
      </c>
      <c r="E270" s="321"/>
      <c r="F270" s="109">
        <v>792</v>
      </c>
      <c r="G270" s="322"/>
      <c r="H270" s="110"/>
      <c r="I270" s="105"/>
    </row>
    <row r="271" spans="1:9" ht="18" customHeight="1">
      <c r="A271" s="48" t="s">
        <v>129</v>
      </c>
      <c r="B271" s="106">
        <v>130</v>
      </c>
      <c r="C271" s="324">
        <v>120</v>
      </c>
      <c r="D271" s="106">
        <v>176</v>
      </c>
      <c r="E271" s="321"/>
      <c r="F271" s="109">
        <v>176</v>
      </c>
      <c r="G271" s="322"/>
      <c r="H271" s="110"/>
      <c r="I271" s="105"/>
    </row>
    <row r="272" spans="1:9" ht="18" customHeight="1">
      <c r="A272" s="48" t="s">
        <v>276</v>
      </c>
      <c r="B272" s="106">
        <v>431</v>
      </c>
      <c r="C272" s="324">
        <v>431</v>
      </c>
      <c r="D272" s="106"/>
      <c r="E272" s="321"/>
      <c r="F272" s="109"/>
      <c r="G272" s="322"/>
      <c r="H272" s="110"/>
      <c r="I272" s="105"/>
    </row>
    <row r="273" spans="1:9" ht="18" customHeight="1">
      <c r="A273" s="48" t="s">
        <v>277</v>
      </c>
      <c r="B273" s="106">
        <v>1207</v>
      </c>
      <c r="C273" s="324">
        <v>928</v>
      </c>
      <c r="D273" s="106"/>
      <c r="E273" s="321"/>
      <c r="F273" s="109"/>
      <c r="G273" s="322"/>
      <c r="H273" s="110"/>
      <c r="I273" s="105"/>
    </row>
    <row r="274" spans="1:9" ht="18" customHeight="1">
      <c r="A274" s="48" t="s">
        <v>743</v>
      </c>
      <c r="B274" s="106"/>
      <c r="C274" s="324"/>
      <c r="D274" s="106">
        <v>4</v>
      </c>
      <c r="E274" s="321"/>
      <c r="F274" s="109">
        <v>4</v>
      </c>
      <c r="G274" s="322"/>
      <c r="H274" s="110"/>
      <c r="I274" s="105"/>
    </row>
    <row r="275" spans="1:9" ht="18" customHeight="1">
      <c r="A275" s="48" t="s">
        <v>278</v>
      </c>
      <c r="B275" s="106">
        <v>4</v>
      </c>
      <c r="C275" s="324"/>
      <c r="D275" s="106"/>
      <c r="E275" s="321"/>
      <c r="F275" s="109"/>
      <c r="G275" s="322"/>
      <c r="H275" s="110"/>
      <c r="I275" s="105"/>
    </row>
    <row r="276" spans="1:9" ht="18" customHeight="1">
      <c r="A276" s="48" t="s">
        <v>279</v>
      </c>
      <c r="B276" s="106">
        <v>145</v>
      </c>
      <c r="C276" s="324">
        <v>121</v>
      </c>
      <c r="D276" s="106">
        <v>102</v>
      </c>
      <c r="E276" s="321"/>
      <c r="F276" s="109"/>
      <c r="G276" s="322"/>
      <c r="H276" s="110"/>
      <c r="I276" s="105"/>
    </row>
    <row r="277" spans="1:9" ht="18" customHeight="1">
      <c r="A277" s="48" t="s">
        <v>280</v>
      </c>
      <c r="B277" s="106">
        <v>229</v>
      </c>
      <c r="C277" s="324">
        <v>180</v>
      </c>
      <c r="D277" s="106">
        <v>535</v>
      </c>
      <c r="E277" s="321"/>
      <c r="F277" s="109">
        <v>510</v>
      </c>
      <c r="G277" s="322"/>
      <c r="H277" s="110"/>
      <c r="I277" s="105"/>
    </row>
    <row r="278" spans="1:9" s="43" customFormat="1" ht="18" customHeight="1">
      <c r="A278" s="47" t="s">
        <v>744</v>
      </c>
      <c r="B278" s="53">
        <v>35445</v>
      </c>
      <c r="C278" s="320">
        <v>14427</v>
      </c>
      <c r="D278" s="53">
        <f>SUM(D279:D279)</f>
        <v>36613</v>
      </c>
      <c r="E278" s="321"/>
      <c r="F278" s="103">
        <f>SUM(F279:F279)</f>
        <v>15568</v>
      </c>
      <c r="G278" s="322"/>
      <c r="H278" s="104"/>
      <c r="I278" s="105"/>
    </row>
    <row r="279" spans="1:9" ht="18" customHeight="1">
      <c r="A279" s="48" t="s">
        <v>281</v>
      </c>
      <c r="B279" s="106">
        <v>35445</v>
      </c>
      <c r="C279" s="324">
        <v>14427</v>
      </c>
      <c r="D279" s="106">
        <v>36613</v>
      </c>
      <c r="E279" s="321"/>
      <c r="F279" s="109">
        <v>15568</v>
      </c>
      <c r="G279" s="322"/>
      <c r="H279" s="110"/>
      <c r="I279" s="105"/>
    </row>
    <row r="280" spans="1:9" s="43" customFormat="1" ht="18" customHeight="1">
      <c r="A280" s="47" t="s">
        <v>282</v>
      </c>
      <c r="B280" s="53">
        <v>38037</v>
      </c>
      <c r="C280" s="320">
        <v>38037</v>
      </c>
      <c r="D280" s="53">
        <f>SUM(D281:D287)</f>
        <v>44512</v>
      </c>
      <c r="E280" s="321"/>
      <c r="F280" s="103">
        <f>SUM(F281:F287)</f>
        <v>44512</v>
      </c>
      <c r="G280" s="322"/>
      <c r="H280" s="104"/>
      <c r="I280" s="105"/>
    </row>
    <row r="281" spans="1:9" ht="18" customHeight="1">
      <c r="A281" s="48" t="s">
        <v>283</v>
      </c>
      <c r="B281" s="106">
        <v>942</v>
      </c>
      <c r="C281" s="324">
        <v>942</v>
      </c>
      <c r="D281" s="106">
        <v>1141</v>
      </c>
      <c r="E281" s="321"/>
      <c r="F281" s="109">
        <v>1141</v>
      </c>
      <c r="G281" s="322"/>
      <c r="H281" s="110"/>
      <c r="I281" s="105"/>
    </row>
    <row r="282" spans="1:9" ht="18" customHeight="1">
      <c r="A282" s="48" t="s">
        <v>284</v>
      </c>
      <c r="B282" s="106">
        <v>2745</v>
      </c>
      <c r="C282" s="324">
        <v>2745</v>
      </c>
      <c r="D282" s="106">
        <v>2962</v>
      </c>
      <c r="E282" s="321"/>
      <c r="F282" s="109">
        <v>2962</v>
      </c>
      <c r="G282" s="322"/>
      <c r="H282" s="110"/>
      <c r="I282" s="105"/>
    </row>
    <row r="283" spans="1:9" ht="18" customHeight="1">
      <c r="A283" s="48" t="s">
        <v>285</v>
      </c>
      <c r="B283" s="106">
        <v>55</v>
      </c>
      <c r="C283" s="324">
        <v>55</v>
      </c>
      <c r="D283" s="106">
        <v>51</v>
      </c>
      <c r="E283" s="321"/>
      <c r="F283" s="109">
        <v>51</v>
      </c>
      <c r="G283" s="322"/>
      <c r="H283" s="110"/>
      <c r="I283" s="105"/>
    </row>
    <row r="284" spans="1:9" ht="18" customHeight="1">
      <c r="A284" s="125" t="s">
        <v>286</v>
      </c>
      <c r="B284" s="323">
        <v>26285</v>
      </c>
      <c r="C284" s="324">
        <v>26285</v>
      </c>
      <c r="D284" s="323">
        <v>18584</v>
      </c>
      <c r="E284" s="49"/>
      <c r="F284" s="109">
        <v>18584</v>
      </c>
      <c r="G284" s="322"/>
      <c r="H284" s="110"/>
      <c r="I284" s="105"/>
    </row>
    <row r="285" spans="1:9" ht="18" customHeight="1">
      <c r="A285" s="125" t="s">
        <v>745</v>
      </c>
      <c r="B285" s="323"/>
      <c r="C285" s="324"/>
      <c r="D285" s="323">
        <v>2318</v>
      </c>
      <c r="E285" s="49"/>
      <c r="F285" s="109">
        <v>2318</v>
      </c>
      <c r="G285" s="322"/>
      <c r="H285" s="110"/>
      <c r="I285" s="105"/>
    </row>
    <row r="286" spans="1:9" ht="18" customHeight="1">
      <c r="A286" s="125" t="s">
        <v>287</v>
      </c>
      <c r="B286" s="323">
        <v>10</v>
      </c>
      <c r="C286" s="324">
        <v>10</v>
      </c>
      <c r="D286" s="323">
        <v>12010</v>
      </c>
      <c r="E286" s="321"/>
      <c r="F286" s="109">
        <v>12010</v>
      </c>
      <c r="G286" s="322"/>
      <c r="H286" s="110"/>
      <c r="I286" s="105"/>
    </row>
    <row r="287" spans="1:9" ht="18" customHeight="1">
      <c r="A287" s="48" t="s">
        <v>288</v>
      </c>
      <c r="B287" s="106">
        <v>8000</v>
      </c>
      <c r="C287" s="324">
        <v>8000</v>
      </c>
      <c r="D287" s="106">
        <v>7446</v>
      </c>
      <c r="E287" s="321"/>
      <c r="F287" s="109">
        <v>7446</v>
      </c>
      <c r="G287" s="322"/>
      <c r="H287" s="110"/>
      <c r="I287" s="105"/>
    </row>
    <row r="288" spans="1:9" s="43" customFormat="1" ht="18" customHeight="1">
      <c r="A288" s="47" t="s">
        <v>289</v>
      </c>
      <c r="B288" s="53">
        <v>954</v>
      </c>
      <c r="C288" s="320">
        <v>42</v>
      </c>
      <c r="D288" s="53">
        <f>SUM(D289:D290)</f>
        <v>2591</v>
      </c>
      <c r="E288" s="321"/>
      <c r="F288" s="103">
        <f>SUM(F289:F290)</f>
        <v>52</v>
      </c>
      <c r="G288" s="322"/>
      <c r="H288" s="104"/>
      <c r="I288" s="105"/>
    </row>
    <row r="289" spans="1:9" s="43" customFormat="1" ht="18" customHeight="1">
      <c r="A289" s="48" t="s">
        <v>560</v>
      </c>
      <c r="B289" s="120">
        <v>42</v>
      </c>
      <c r="C289" s="347">
        <v>42</v>
      </c>
      <c r="D289" s="120">
        <v>36</v>
      </c>
      <c r="E289" s="321"/>
      <c r="F289" s="123">
        <v>36</v>
      </c>
      <c r="G289" s="322"/>
      <c r="H289" s="104"/>
      <c r="I289" s="105"/>
    </row>
    <row r="290" spans="1:9" ht="18" customHeight="1">
      <c r="A290" s="48" t="s">
        <v>290</v>
      </c>
      <c r="B290" s="106">
        <v>912</v>
      </c>
      <c r="C290" s="324"/>
      <c r="D290" s="106">
        <v>2555</v>
      </c>
      <c r="E290" s="321"/>
      <c r="F290" s="109">
        <v>16</v>
      </c>
      <c r="G290" s="322"/>
      <c r="H290" s="110"/>
      <c r="I290" s="105"/>
    </row>
    <row r="291" spans="1:9" s="43" customFormat="1" ht="18" customHeight="1">
      <c r="A291" s="47" t="s">
        <v>291</v>
      </c>
      <c r="B291" s="53">
        <v>9120</v>
      </c>
      <c r="C291" s="320">
        <v>5346</v>
      </c>
      <c r="D291" s="53">
        <f>SUM(D292:D296)</f>
        <v>9917</v>
      </c>
      <c r="E291" s="321"/>
      <c r="F291" s="103">
        <f>SUM(F292:F296)</f>
        <v>5445</v>
      </c>
      <c r="G291" s="322"/>
      <c r="H291" s="104"/>
      <c r="I291" s="105"/>
    </row>
    <row r="292" spans="1:9" ht="18" customHeight="1">
      <c r="A292" s="48" t="s">
        <v>292</v>
      </c>
      <c r="B292" s="106">
        <v>783</v>
      </c>
      <c r="C292" s="324">
        <v>783</v>
      </c>
      <c r="D292" s="106">
        <v>2322</v>
      </c>
      <c r="E292" s="321"/>
      <c r="F292" s="109">
        <v>2322</v>
      </c>
      <c r="G292" s="322"/>
      <c r="H292" s="104"/>
      <c r="I292" s="105"/>
    </row>
    <row r="293" spans="1:9" ht="18" customHeight="1">
      <c r="A293" s="48" t="s">
        <v>746</v>
      </c>
      <c r="B293" s="106"/>
      <c r="C293" s="324"/>
      <c r="D293" s="106">
        <v>17</v>
      </c>
      <c r="E293" s="321"/>
      <c r="F293" s="109"/>
      <c r="G293" s="322"/>
      <c r="H293" s="104"/>
      <c r="I293" s="105"/>
    </row>
    <row r="294" spans="1:9" ht="18" customHeight="1">
      <c r="A294" s="48" t="s">
        <v>293</v>
      </c>
      <c r="B294" s="106">
        <v>2054</v>
      </c>
      <c r="C294" s="324">
        <v>2054</v>
      </c>
      <c r="D294" s="106">
        <v>2011</v>
      </c>
      <c r="E294" s="321"/>
      <c r="F294" s="109">
        <v>2011</v>
      </c>
      <c r="G294" s="322"/>
      <c r="H294" s="110"/>
      <c r="I294" s="105"/>
    </row>
    <row r="295" spans="1:9" ht="18" customHeight="1">
      <c r="A295" s="48" t="s">
        <v>747</v>
      </c>
      <c r="B295" s="106"/>
      <c r="C295" s="324"/>
      <c r="D295" s="106">
        <v>152</v>
      </c>
      <c r="E295" s="321"/>
      <c r="F295" s="109"/>
      <c r="G295" s="322"/>
      <c r="H295" s="110"/>
      <c r="I295" s="105"/>
    </row>
    <row r="296" spans="1:9" ht="18" customHeight="1">
      <c r="A296" s="48" t="s">
        <v>294</v>
      </c>
      <c r="B296" s="106">
        <v>6283</v>
      </c>
      <c r="C296" s="324">
        <v>2509</v>
      </c>
      <c r="D296" s="106">
        <v>5415</v>
      </c>
      <c r="E296" s="321"/>
      <c r="F296" s="109">
        <v>1112</v>
      </c>
      <c r="G296" s="322"/>
      <c r="H296" s="110"/>
      <c r="I296" s="105"/>
    </row>
    <row r="297" spans="1:9" s="43" customFormat="1" ht="18" customHeight="1">
      <c r="A297" s="47" t="s">
        <v>295</v>
      </c>
      <c r="B297" s="53">
        <v>2140</v>
      </c>
      <c r="C297" s="320">
        <v>1917</v>
      </c>
      <c r="D297" s="53">
        <f>SUM(D298:D302)</f>
        <v>2592</v>
      </c>
      <c r="E297" s="321"/>
      <c r="F297" s="103">
        <f>SUM(F298:F302)</f>
        <v>2171</v>
      </c>
      <c r="G297" s="322"/>
      <c r="H297" s="104"/>
      <c r="I297" s="105"/>
    </row>
    <row r="298" spans="1:9" ht="18" customHeight="1">
      <c r="A298" s="48" t="s">
        <v>296</v>
      </c>
      <c r="B298" s="106">
        <v>1914</v>
      </c>
      <c r="C298" s="324">
        <v>1914</v>
      </c>
      <c r="D298" s="106">
        <v>2329</v>
      </c>
      <c r="E298" s="321"/>
      <c r="F298" s="109">
        <v>2137</v>
      </c>
      <c r="G298" s="322"/>
      <c r="H298" s="110"/>
      <c r="I298" s="105"/>
    </row>
    <row r="299" spans="1:9" ht="18" customHeight="1">
      <c r="A299" s="48" t="s">
        <v>297</v>
      </c>
      <c r="B299" s="106">
        <v>201</v>
      </c>
      <c r="C299" s="324"/>
      <c r="D299" s="106">
        <v>181</v>
      </c>
      <c r="E299" s="321"/>
      <c r="F299" s="109"/>
      <c r="G299" s="322"/>
      <c r="H299" s="110"/>
      <c r="I299" s="105"/>
    </row>
    <row r="300" spans="1:9" ht="18" customHeight="1">
      <c r="A300" s="48" t="s">
        <v>298</v>
      </c>
      <c r="B300" s="106">
        <v>17</v>
      </c>
      <c r="C300" s="324"/>
      <c r="D300" s="106">
        <v>15</v>
      </c>
      <c r="E300" s="321"/>
      <c r="F300" s="109"/>
      <c r="G300" s="322"/>
      <c r="H300" s="110"/>
      <c r="I300" s="105"/>
    </row>
    <row r="301" spans="1:9" ht="18" customHeight="1">
      <c r="A301" s="48" t="s">
        <v>748</v>
      </c>
      <c r="B301" s="106"/>
      <c r="C301" s="324"/>
      <c r="D301" s="106">
        <v>58</v>
      </c>
      <c r="E301" s="321"/>
      <c r="F301" s="109">
        <v>34</v>
      </c>
      <c r="G301" s="322"/>
      <c r="H301" s="110"/>
      <c r="I301" s="105"/>
    </row>
    <row r="302" spans="1:9" ht="18" customHeight="1">
      <c r="A302" s="48" t="s">
        <v>299</v>
      </c>
      <c r="B302" s="106">
        <v>8</v>
      </c>
      <c r="C302" s="324">
        <v>3</v>
      </c>
      <c r="D302" s="106">
        <v>9</v>
      </c>
      <c r="E302" s="321"/>
      <c r="F302" s="109"/>
      <c r="G302" s="322"/>
      <c r="H302" s="110"/>
      <c r="I302" s="105"/>
    </row>
    <row r="303" spans="1:9" s="43" customFormat="1" ht="18" customHeight="1">
      <c r="A303" s="47" t="s">
        <v>300</v>
      </c>
      <c r="B303" s="53">
        <v>143</v>
      </c>
      <c r="C303" s="320">
        <v>86</v>
      </c>
      <c r="D303" s="53">
        <f>SUM(D304:D307)</f>
        <v>2735</v>
      </c>
      <c r="E303" s="321"/>
      <c r="F303" s="103">
        <f>SUM(F304:F307)</f>
        <v>65</v>
      </c>
      <c r="G303" s="322"/>
      <c r="H303" s="104"/>
      <c r="I303" s="105"/>
    </row>
    <row r="304" spans="1:9" ht="18" customHeight="1">
      <c r="A304" s="48" t="s">
        <v>301</v>
      </c>
      <c r="B304" s="106">
        <v>55</v>
      </c>
      <c r="C304" s="324"/>
      <c r="D304" s="106">
        <v>109</v>
      </c>
      <c r="E304" s="321"/>
      <c r="F304" s="109">
        <v>65</v>
      </c>
      <c r="G304" s="322"/>
      <c r="H304" s="110"/>
      <c r="I304" s="105"/>
    </row>
    <row r="305" spans="1:9" ht="18" customHeight="1">
      <c r="A305" s="48" t="s">
        <v>561</v>
      </c>
      <c r="B305" s="106">
        <v>20</v>
      </c>
      <c r="C305" s="324">
        <v>20</v>
      </c>
      <c r="D305" s="106">
        <v>2623</v>
      </c>
      <c r="E305" s="321"/>
      <c r="F305" s="109"/>
      <c r="G305" s="322"/>
      <c r="H305" s="110"/>
      <c r="I305" s="105"/>
    </row>
    <row r="306" spans="1:9" ht="18" customHeight="1">
      <c r="A306" s="48" t="s">
        <v>302</v>
      </c>
      <c r="B306" s="106">
        <v>48</v>
      </c>
      <c r="C306" s="324">
        <v>48</v>
      </c>
      <c r="D306" s="106"/>
      <c r="E306" s="321"/>
      <c r="F306" s="109"/>
      <c r="G306" s="322"/>
      <c r="H306" s="110"/>
      <c r="I306" s="105"/>
    </row>
    <row r="307" spans="1:9" ht="18" customHeight="1">
      <c r="A307" s="48" t="s">
        <v>303</v>
      </c>
      <c r="B307" s="106">
        <v>20</v>
      </c>
      <c r="C307" s="324">
        <v>18</v>
      </c>
      <c r="D307" s="106">
        <v>3</v>
      </c>
      <c r="E307" s="321"/>
      <c r="F307" s="109"/>
      <c r="G307" s="322"/>
      <c r="H307" s="110"/>
      <c r="I307" s="105"/>
    </row>
    <row r="308" spans="1:9" s="43" customFormat="1" ht="18" customHeight="1">
      <c r="A308" s="47" t="s">
        <v>304</v>
      </c>
      <c r="B308" s="53">
        <v>2127</v>
      </c>
      <c r="C308" s="320">
        <v>971</v>
      </c>
      <c r="D308" s="53">
        <f>SUM(D309:D315)</f>
        <v>2294</v>
      </c>
      <c r="E308" s="321"/>
      <c r="F308" s="103">
        <f>SUM(F309:F315)</f>
        <v>926</v>
      </c>
      <c r="G308" s="322"/>
      <c r="H308" s="104"/>
      <c r="I308" s="105"/>
    </row>
    <row r="309" spans="1:9" ht="18" customHeight="1">
      <c r="A309" s="48" t="s">
        <v>128</v>
      </c>
      <c r="B309" s="106">
        <v>123</v>
      </c>
      <c r="C309" s="324">
        <v>123</v>
      </c>
      <c r="D309" s="106">
        <v>140</v>
      </c>
      <c r="E309" s="321"/>
      <c r="F309" s="109">
        <v>140</v>
      </c>
      <c r="G309" s="322"/>
      <c r="H309" s="110"/>
      <c r="I309" s="105"/>
    </row>
    <row r="310" spans="1:9" ht="18" customHeight="1">
      <c r="A310" s="48" t="s">
        <v>547</v>
      </c>
      <c r="B310" s="106">
        <v>12</v>
      </c>
      <c r="C310" s="324">
        <v>12</v>
      </c>
      <c r="D310" s="106">
        <v>18</v>
      </c>
      <c r="E310" s="321"/>
      <c r="F310" s="109">
        <v>18</v>
      </c>
      <c r="G310" s="322"/>
      <c r="H310" s="110"/>
      <c r="I310" s="105"/>
    </row>
    <row r="311" spans="1:9" ht="18" customHeight="1">
      <c r="A311" s="48" t="s">
        <v>305</v>
      </c>
      <c r="B311" s="106">
        <v>207</v>
      </c>
      <c r="C311" s="324">
        <v>110</v>
      </c>
      <c r="D311" s="106">
        <v>202</v>
      </c>
      <c r="E311" s="321"/>
      <c r="F311" s="109">
        <v>6</v>
      </c>
      <c r="G311" s="322"/>
      <c r="H311" s="110"/>
      <c r="I311" s="105"/>
    </row>
    <row r="312" spans="1:9" ht="18" customHeight="1">
      <c r="A312" s="48" t="s">
        <v>562</v>
      </c>
      <c r="B312" s="106">
        <v>813</v>
      </c>
      <c r="C312" s="324">
        <v>614</v>
      </c>
      <c r="D312" s="106">
        <v>876</v>
      </c>
      <c r="E312" s="321"/>
      <c r="F312" s="109">
        <v>657</v>
      </c>
      <c r="G312" s="322"/>
      <c r="H312" s="110"/>
      <c r="I312" s="105"/>
    </row>
    <row r="313" spans="1:9" ht="18" customHeight="1">
      <c r="A313" s="48" t="s">
        <v>563</v>
      </c>
      <c r="B313" s="106">
        <v>25</v>
      </c>
      <c r="C313" s="324">
        <v>25</v>
      </c>
      <c r="D313" s="106"/>
      <c r="E313" s="321"/>
      <c r="F313" s="109"/>
      <c r="G313" s="322"/>
      <c r="H313" s="110"/>
      <c r="I313" s="105"/>
    </row>
    <row r="314" spans="1:9" ht="18" customHeight="1">
      <c r="A314" s="48" t="s">
        <v>564</v>
      </c>
      <c r="B314" s="106">
        <v>75</v>
      </c>
      <c r="C314" s="324">
        <v>37</v>
      </c>
      <c r="D314" s="106">
        <v>807</v>
      </c>
      <c r="E314" s="321"/>
      <c r="F314" s="109"/>
      <c r="G314" s="322"/>
      <c r="H314" s="110"/>
      <c r="I314" s="105"/>
    </row>
    <row r="315" spans="1:9" ht="18" customHeight="1">
      <c r="A315" s="48" t="s">
        <v>306</v>
      </c>
      <c r="B315" s="106">
        <v>872</v>
      </c>
      <c r="C315" s="324">
        <v>50</v>
      </c>
      <c r="D315" s="106">
        <v>251</v>
      </c>
      <c r="E315" s="321"/>
      <c r="F315" s="109">
        <v>105</v>
      </c>
      <c r="G315" s="322"/>
      <c r="H315" s="110"/>
      <c r="I315" s="105"/>
    </row>
    <row r="316" spans="1:9" s="43" customFormat="1" ht="18" customHeight="1">
      <c r="A316" s="47" t="s">
        <v>307</v>
      </c>
      <c r="B316" s="53">
        <v>77</v>
      </c>
      <c r="C316" s="320">
        <v>77</v>
      </c>
      <c r="D316" s="53">
        <f>SUM(D317:D318)</f>
        <v>99</v>
      </c>
      <c r="E316" s="321"/>
      <c r="F316" s="103">
        <f>SUM(F317:F318)</f>
        <v>99</v>
      </c>
      <c r="G316" s="322"/>
      <c r="H316" s="104"/>
      <c r="I316" s="105"/>
    </row>
    <row r="317" spans="1:9" ht="18" customHeight="1">
      <c r="A317" s="48" t="s">
        <v>128</v>
      </c>
      <c r="B317" s="106">
        <v>55</v>
      </c>
      <c r="C317" s="324">
        <v>55</v>
      </c>
      <c r="D317" s="106">
        <v>64</v>
      </c>
      <c r="E317" s="321"/>
      <c r="F317" s="109">
        <v>64</v>
      </c>
      <c r="G317" s="322"/>
      <c r="H317" s="110"/>
      <c r="I317" s="105"/>
    </row>
    <row r="318" spans="1:9" ht="18" customHeight="1">
      <c r="A318" s="48" t="s">
        <v>129</v>
      </c>
      <c r="B318" s="106">
        <v>22</v>
      </c>
      <c r="C318" s="324">
        <v>22</v>
      </c>
      <c r="D318" s="106">
        <v>35</v>
      </c>
      <c r="E318" s="321"/>
      <c r="F318" s="109">
        <v>35</v>
      </c>
      <c r="G318" s="322"/>
      <c r="H318" s="110"/>
      <c r="I318" s="105"/>
    </row>
    <row r="319" spans="1:9" s="43" customFormat="1" ht="18" customHeight="1">
      <c r="A319" s="47" t="s">
        <v>308</v>
      </c>
      <c r="B319" s="53">
        <v>5889</v>
      </c>
      <c r="C319" s="320">
        <v>3089</v>
      </c>
      <c r="D319" s="53">
        <f>SUM(D320:D321)</f>
        <v>5721</v>
      </c>
      <c r="E319" s="321"/>
      <c r="F319" s="103">
        <f>SUM(F320:F321)</f>
        <v>4114</v>
      </c>
      <c r="G319" s="322"/>
      <c r="H319" s="104"/>
      <c r="I319" s="105"/>
    </row>
    <row r="320" spans="1:9" ht="18" customHeight="1">
      <c r="A320" s="48" t="s">
        <v>309</v>
      </c>
      <c r="B320" s="106">
        <v>266</v>
      </c>
      <c r="C320" s="324">
        <v>106</v>
      </c>
      <c r="D320" s="106">
        <v>267</v>
      </c>
      <c r="E320" s="321"/>
      <c r="F320" s="109">
        <v>83</v>
      </c>
      <c r="G320" s="322"/>
      <c r="H320" s="110"/>
      <c r="I320" s="105"/>
    </row>
    <row r="321" spans="1:9" ht="18" customHeight="1">
      <c r="A321" s="48" t="s">
        <v>310</v>
      </c>
      <c r="B321" s="106">
        <v>5623</v>
      </c>
      <c r="C321" s="324">
        <v>2983</v>
      </c>
      <c r="D321" s="106">
        <v>5454</v>
      </c>
      <c r="E321" s="321"/>
      <c r="F321" s="109">
        <v>4031</v>
      </c>
      <c r="G321" s="322"/>
      <c r="H321" s="110"/>
      <c r="I321" s="105"/>
    </row>
    <row r="322" spans="1:9" s="43" customFormat="1" ht="18" customHeight="1">
      <c r="A322" s="47" t="s">
        <v>311</v>
      </c>
      <c r="B322" s="53">
        <v>721</v>
      </c>
      <c r="C322" s="320"/>
      <c r="D322" s="53">
        <f>SUM(D323:D324)</f>
        <v>735</v>
      </c>
      <c r="E322" s="103"/>
      <c r="F322" s="103">
        <f>SUM(F323:F324)</f>
        <v>0</v>
      </c>
      <c r="G322" s="322"/>
      <c r="H322" s="104"/>
      <c r="I322" s="105"/>
    </row>
    <row r="323" spans="1:9" ht="18" customHeight="1">
      <c r="A323" s="48" t="s">
        <v>312</v>
      </c>
      <c r="B323" s="106">
        <v>678</v>
      </c>
      <c r="C323" s="324"/>
      <c r="D323" s="106">
        <v>687</v>
      </c>
      <c r="E323" s="321"/>
      <c r="F323" s="109"/>
      <c r="G323" s="322"/>
      <c r="H323" s="110"/>
      <c r="I323" s="105"/>
    </row>
    <row r="324" spans="1:9" ht="18" customHeight="1">
      <c r="A324" s="48" t="s">
        <v>313</v>
      </c>
      <c r="B324" s="106">
        <v>43</v>
      </c>
      <c r="C324" s="324"/>
      <c r="D324" s="106">
        <v>48</v>
      </c>
      <c r="E324" s="321"/>
      <c r="F324" s="109"/>
      <c r="G324" s="322"/>
      <c r="H324" s="110"/>
      <c r="I324" s="105"/>
    </row>
    <row r="325" spans="1:9" s="43" customFormat="1" ht="18" customHeight="1">
      <c r="A325" s="47" t="s">
        <v>565</v>
      </c>
      <c r="B325" s="53">
        <v>1437</v>
      </c>
      <c r="C325" s="320"/>
      <c r="D325" s="53">
        <f>SUM(D326:D327)</f>
        <v>2604</v>
      </c>
      <c r="E325" s="103"/>
      <c r="F325" s="103">
        <f>SUM(F326:F327)</f>
        <v>986</v>
      </c>
      <c r="G325" s="322"/>
      <c r="H325" s="104"/>
      <c r="I325" s="105"/>
    </row>
    <row r="326" spans="1:9" ht="18" customHeight="1">
      <c r="A326" s="326" t="s">
        <v>314</v>
      </c>
      <c r="B326" s="106">
        <v>8</v>
      </c>
      <c r="C326" s="324"/>
      <c r="D326" s="106">
        <v>15</v>
      </c>
      <c r="E326" s="321"/>
      <c r="F326" s="109">
        <v>6</v>
      </c>
      <c r="G326" s="322"/>
      <c r="H326" s="110"/>
      <c r="I326" s="105"/>
    </row>
    <row r="327" spans="1:9" ht="18" customHeight="1">
      <c r="A327" s="326" t="s">
        <v>315</v>
      </c>
      <c r="B327" s="106">
        <v>1429</v>
      </c>
      <c r="C327" s="324"/>
      <c r="D327" s="106">
        <v>2589</v>
      </c>
      <c r="E327" s="321"/>
      <c r="F327" s="109">
        <v>980</v>
      </c>
      <c r="G327" s="322"/>
      <c r="H327" s="110"/>
      <c r="I327" s="105"/>
    </row>
    <row r="328" spans="1:9" s="43" customFormat="1" ht="18" customHeight="1">
      <c r="A328" s="47" t="s">
        <v>316</v>
      </c>
      <c r="B328" s="53">
        <v>107</v>
      </c>
      <c r="C328" s="320"/>
      <c r="D328" s="53">
        <f>SUM(D329:D329)</f>
        <v>189</v>
      </c>
      <c r="E328" s="321"/>
      <c r="F328" s="103"/>
      <c r="G328" s="322"/>
      <c r="H328" s="104"/>
      <c r="I328" s="105"/>
    </row>
    <row r="329" spans="1:9" ht="18" customHeight="1">
      <c r="A329" s="50" t="s">
        <v>317</v>
      </c>
      <c r="B329" s="106">
        <v>107</v>
      </c>
      <c r="C329" s="324"/>
      <c r="D329" s="106">
        <v>189</v>
      </c>
      <c r="E329" s="321"/>
      <c r="F329" s="109"/>
      <c r="G329" s="322"/>
      <c r="H329" s="110"/>
      <c r="I329" s="105"/>
    </row>
    <row r="330" spans="1:9" ht="18" customHeight="1">
      <c r="A330" s="47" t="s">
        <v>1004</v>
      </c>
      <c r="B330" s="106"/>
      <c r="C330" s="324"/>
      <c r="D330" s="53">
        <f>SUM(D331:D333)</f>
        <v>631</v>
      </c>
      <c r="E330" s="109"/>
      <c r="F330" s="103">
        <f>SUM(F331:F333)</f>
        <v>631</v>
      </c>
      <c r="G330" s="322"/>
      <c r="H330" s="110"/>
      <c r="I330" s="105"/>
    </row>
    <row r="331" spans="1:9" ht="18" customHeight="1">
      <c r="A331" s="48" t="s">
        <v>550</v>
      </c>
      <c r="B331" s="106"/>
      <c r="C331" s="324"/>
      <c r="D331" s="106">
        <v>58</v>
      </c>
      <c r="E331" s="321"/>
      <c r="F331" s="109">
        <v>58</v>
      </c>
      <c r="G331" s="322"/>
      <c r="H331" s="110"/>
      <c r="I331" s="105"/>
    </row>
    <row r="332" spans="1:9" ht="18" customHeight="1">
      <c r="A332" s="50" t="s">
        <v>547</v>
      </c>
      <c r="B332" s="106"/>
      <c r="C332" s="324"/>
      <c r="D332" s="106">
        <v>30</v>
      </c>
      <c r="E332" s="321"/>
      <c r="F332" s="109">
        <v>30</v>
      </c>
      <c r="G332" s="322"/>
      <c r="H332" s="110"/>
      <c r="I332" s="105"/>
    </row>
    <row r="333" spans="1:9" ht="18" customHeight="1">
      <c r="A333" s="50" t="s">
        <v>749</v>
      </c>
      <c r="B333" s="106"/>
      <c r="C333" s="324"/>
      <c r="D333" s="106">
        <v>543</v>
      </c>
      <c r="E333" s="321"/>
      <c r="F333" s="109">
        <v>543</v>
      </c>
      <c r="G333" s="322"/>
      <c r="H333" s="110"/>
      <c r="I333" s="105"/>
    </row>
    <row r="334" spans="1:9" s="43" customFormat="1" ht="18" customHeight="1">
      <c r="A334" s="47" t="s">
        <v>318</v>
      </c>
      <c r="B334" s="53">
        <v>2170</v>
      </c>
      <c r="C334" s="320">
        <v>1739</v>
      </c>
      <c r="D334" s="53">
        <f>SUM(D335)</f>
        <v>1279</v>
      </c>
      <c r="E334" s="321"/>
      <c r="F334" s="103">
        <f>SUM(F335)</f>
        <v>862</v>
      </c>
      <c r="G334" s="322"/>
      <c r="H334" s="104"/>
      <c r="I334" s="105"/>
    </row>
    <row r="335" spans="1:9" ht="18" customHeight="1" thickBot="1">
      <c r="A335" s="48" t="s">
        <v>319</v>
      </c>
      <c r="B335" s="112">
        <v>2170</v>
      </c>
      <c r="C335" s="335">
        <v>1739</v>
      </c>
      <c r="D335" s="112">
        <v>1279</v>
      </c>
      <c r="E335" s="336"/>
      <c r="F335" s="115">
        <v>862</v>
      </c>
      <c r="G335" s="337"/>
      <c r="H335" s="110"/>
      <c r="I335" s="105"/>
    </row>
    <row r="336" spans="1:9" s="319" customFormat="1" ht="18" customHeight="1">
      <c r="A336" s="313" t="s">
        <v>750</v>
      </c>
      <c r="B336" s="338">
        <v>75409</v>
      </c>
      <c r="C336" s="346">
        <v>60223</v>
      </c>
      <c r="D336" s="338">
        <f>D337+D341+D346+D349+D357+D359+D362+D376+D380+D366+D369+D371+D374</f>
        <v>72479</v>
      </c>
      <c r="E336" s="341">
        <f>(D336/B336-1)*100</f>
        <v>-3.9</v>
      </c>
      <c r="F336" s="342">
        <f>SUM(F337,F341,F346,F349,F357,F359,F362,F376,F380,F366,F369,F371,F374)</f>
        <v>60908</v>
      </c>
      <c r="G336" s="343">
        <f>(F336/C336-1)*100</f>
        <v>1.1</v>
      </c>
      <c r="H336" s="100"/>
      <c r="I336" s="105"/>
    </row>
    <row r="337" spans="1:9" s="43" customFormat="1" ht="18" customHeight="1">
      <c r="A337" s="47" t="s">
        <v>751</v>
      </c>
      <c r="B337" s="53">
        <v>2898</v>
      </c>
      <c r="C337" s="320">
        <v>2898</v>
      </c>
      <c r="D337" s="53">
        <f>SUM(D338:D340)</f>
        <v>2312</v>
      </c>
      <c r="E337" s="321"/>
      <c r="F337" s="103">
        <f>SUM(F338:F340)</f>
        <v>2312</v>
      </c>
      <c r="G337" s="322"/>
      <c r="H337" s="104"/>
      <c r="I337" s="105"/>
    </row>
    <row r="338" spans="1:9" ht="18" customHeight="1">
      <c r="A338" s="48" t="s">
        <v>128</v>
      </c>
      <c r="B338" s="106">
        <v>2879</v>
      </c>
      <c r="C338" s="324">
        <v>2879</v>
      </c>
      <c r="D338" s="106">
        <v>2193</v>
      </c>
      <c r="E338" s="321"/>
      <c r="F338" s="109">
        <v>2193</v>
      </c>
      <c r="G338" s="322"/>
      <c r="H338" s="110"/>
      <c r="I338" s="105"/>
    </row>
    <row r="339" spans="1:9" ht="18" customHeight="1">
      <c r="A339" s="48" t="s">
        <v>129</v>
      </c>
      <c r="B339" s="106">
        <v>3</v>
      </c>
      <c r="C339" s="324">
        <v>3</v>
      </c>
      <c r="D339" s="106">
        <v>1</v>
      </c>
      <c r="E339" s="321"/>
      <c r="F339" s="109">
        <v>1</v>
      </c>
      <c r="G339" s="322"/>
      <c r="H339" s="110"/>
      <c r="I339" s="105"/>
    </row>
    <row r="340" spans="1:9" ht="18" customHeight="1">
      <c r="A340" s="48" t="s">
        <v>752</v>
      </c>
      <c r="B340" s="106">
        <v>16</v>
      </c>
      <c r="C340" s="324">
        <v>16</v>
      </c>
      <c r="D340" s="106">
        <v>118</v>
      </c>
      <c r="E340" s="321"/>
      <c r="F340" s="109">
        <v>118</v>
      </c>
      <c r="G340" s="322"/>
      <c r="H340" s="110"/>
      <c r="I340" s="105"/>
    </row>
    <row r="341" spans="1:9" s="43" customFormat="1" ht="18" customHeight="1">
      <c r="A341" s="47" t="s">
        <v>320</v>
      </c>
      <c r="B341" s="53">
        <v>1785</v>
      </c>
      <c r="C341" s="320">
        <v>1368</v>
      </c>
      <c r="D341" s="53">
        <f>SUM(D342:D345)</f>
        <v>2688</v>
      </c>
      <c r="E341" s="321"/>
      <c r="F341" s="103">
        <f>SUM(F342:G345)</f>
        <v>2090</v>
      </c>
      <c r="G341" s="322"/>
      <c r="H341" s="104"/>
      <c r="I341" s="105"/>
    </row>
    <row r="342" spans="1:9" ht="18" customHeight="1">
      <c r="A342" s="48" t="s">
        <v>321</v>
      </c>
      <c r="B342" s="106">
        <v>1145</v>
      </c>
      <c r="C342" s="324">
        <v>1095</v>
      </c>
      <c r="D342" s="106">
        <v>1415</v>
      </c>
      <c r="E342" s="321"/>
      <c r="F342" s="109">
        <v>1415</v>
      </c>
      <c r="G342" s="322"/>
      <c r="H342" s="110"/>
      <c r="I342" s="105"/>
    </row>
    <row r="343" spans="1:9" ht="18" customHeight="1">
      <c r="A343" s="48" t="s">
        <v>322</v>
      </c>
      <c r="B343" s="106">
        <v>273</v>
      </c>
      <c r="C343" s="324">
        <v>273</v>
      </c>
      <c r="D343" s="106">
        <v>375</v>
      </c>
      <c r="E343" s="321"/>
      <c r="F343" s="109">
        <v>375</v>
      </c>
      <c r="G343" s="322"/>
      <c r="H343" s="110"/>
      <c r="I343" s="105"/>
    </row>
    <row r="344" spans="1:9" ht="18" customHeight="1">
      <c r="A344" s="48" t="s">
        <v>753</v>
      </c>
      <c r="B344" s="106"/>
      <c r="C344" s="324"/>
      <c r="D344" s="106">
        <v>300</v>
      </c>
      <c r="E344" s="321"/>
      <c r="F344" s="109">
        <v>300</v>
      </c>
      <c r="G344" s="322"/>
      <c r="H344" s="110"/>
      <c r="I344" s="105"/>
    </row>
    <row r="345" spans="1:9" ht="18" customHeight="1">
      <c r="A345" s="48" t="s">
        <v>323</v>
      </c>
      <c r="B345" s="106">
        <v>367</v>
      </c>
      <c r="C345" s="324"/>
      <c r="D345" s="106">
        <v>598</v>
      </c>
      <c r="E345" s="321"/>
      <c r="F345" s="109"/>
      <c r="G345" s="322"/>
      <c r="H345" s="110"/>
      <c r="I345" s="105"/>
    </row>
    <row r="346" spans="1:9" s="43" customFormat="1" ht="18" customHeight="1">
      <c r="A346" s="47" t="s">
        <v>324</v>
      </c>
      <c r="B346" s="53">
        <v>11703</v>
      </c>
      <c r="C346" s="320">
        <v>9387</v>
      </c>
      <c r="D346" s="53">
        <f>SUM(D347:D348)</f>
        <v>12455</v>
      </c>
      <c r="E346" s="321"/>
      <c r="F346" s="103">
        <f>SUM(F347:F348)</f>
        <v>10060</v>
      </c>
      <c r="G346" s="322"/>
      <c r="H346" s="104"/>
      <c r="I346" s="105"/>
    </row>
    <row r="347" spans="1:9" ht="18" customHeight="1">
      <c r="A347" s="48" t="s">
        <v>325</v>
      </c>
      <c r="B347" s="106">
        <v>10404</v>
      </c>
      <c r="C347" s="324">
        <v>9387</v>
      </c>
      <c r="D347" s="106">
        <v>11103</v>
      </c>
      <c r="E347" s="321"/>
      <c r="F347" s="109">
        <v>9895</v>
      </c>
      <c r="G347" s="322"/>
      <c r="H347" s="110"/>
      <c r="I347" s="105"/>
    </row>
    <row r="348" spans="1:9" ht="18" customHeight="1">
      <c r="A348" s="48" t="s">
        <v>326</v>
      </c>
      <c r="B348" s="106">
        <v>1299</v>
      </c>
      <c r="C348" s="324"/>
      <c r="D348" s="106">
        <v>1352</v>
      </c>
      <c r="E348" s="321"/>
      <c r="F348" s="109">
        <v>165</v>
      </c>
      <c r="G348" s="322"/>
      <c r="H348" s="110"/>
      <c r="I348" s="105"/>
    </row>
    <row r="349" spans="1:9" s="43" customFormat="1" ht="18" customHeight="1">
      <c r="A349" s="47" t="s">
        <v>327</v>
      </c>
      <c r="B349" s="53">
        <v>12145</v>
      </c>
      <c r="C349" s="320">
        <v>6634</v>
      </c>
      <c r="D349" s="53">
        <f>SUM(D350:D356)</f>
        <v>13277</v>
      </c>
      <c r="E349" s="321"/>
      <c r="F349" s="103">
        <f>SUM(F350:F356)</f>
        <v>6934</v>
      </c>
      <c r="G349" s="322"/>
      <c r="H349" s="104"/>
      <c r="I349" s="105"/>
    </row>
    <row r="350" spans="1:9" ht="18" customHeight="1">
      <c r="A350" s="48" t="s">
        <v>328</v>
      </c>
      <c r="B350" s="106">
        <v>1228</v>
      </c>
      <c r="C350" s="324">
        <v>1228</v>
      </c>
      <c r="D350" s="106">
        <v>1478</v>
      </c>
      <c r="E350" s="321"/>
      <c r="F350" s="109">
        <v>1411</v>
      </c>
      <c r="G350" s="322"/>
      <c r="H350" s="110"/>
      <c r="I350" s="105"/>
    </row>
    <row r="351" spans="1:9" ht="18" customHeight="1">
      <c r="A351" s="48" t="s">
        <v>329</v>
      </c>
      <c r="B351" s="106">
        <v>315</v>
      </c>
      <c r="C351" s="324">
        <v>315</v>
      </c>
      <c r="D351" s="106">
        <v>312</v>
      </c>
      <c r="E351" s="321"/>
      <c r="F351" s="109">
        <v>312</v>
      </c>
      <c r="G351" s="322"/>
      <c r="H351" s="110"/>
      <c r="I351" s="105"/>
    </row>
    <row r="352" spans="1:9" ht="18" customHeight="1">
      <c r="A352" s="48" t="s">
        <v>330</v>
      </c>
      <c r="B352" s="106">
        <v>640</v>
      </c>
      <c r="C352" s="324">
        <v>590</v>
      </c>
      <c r="D352" s="106">
        <v>664</v>
      </c>
      <c r="E352" s="321"/>
      <c r="F352" s="109">
        <v>664</v>
      </c>
      <c r="G352" s="322"/>
      <c r="H352" s="110"/>
      <c r="I352" s="105"/>
    </row>
    <row r="353" spans="1:9" ht="18" customHeight="1">
      <c r="A353" s="48" t="s">
        <v>331</v>
      </c>
      <c r="B353" s="106">
        <v>1085</v>
      </c>
      <c r="C353" s="324">
        <v>1085</v>
      </c>
      <c r="D353" s="106">
        <v>809</v>
      </c>
      <c r="E353" s="321"/>
      <c r="F353" s="109">
        <v>809</v>
      </c>
      <c r="G353" s="322"/>
      <c r="H353" s="110"/>
      <c r="I353" s="105"/>
    </row>
    <row r="354" spans="1:9" ht="18" customHeight="1">
      <c r="A354" s="48" t="s">
        <v>332</v>
      </c>
      <c r="B354" s="106">
        <v>8206</v>
      </c>
      <c r="C354" s="324">
        <v>3298</v>
      </c>
      <c r="D354" s="106">
        <v>9204</v>
      </c>
      <c r="E354" s="321"/>
      <c r="F354" s="109">
        <v>3619</v>
      </c>
      <c r="G354" s="322"/>
      <c r="H354" s="110"/>
      <c r="I354" s="105"/>
    </row>
    <row r="355" spans="1:9" ht="18" customHeight="1">
      <c r="A355" s="48" t="s">
        <v>333</v>
      </c>
      <c r="B355" s="106">
        <v>474</v>
      </c>
      <c r="C355" s="324"/>
      <c r="D355" s="106">
        <v>639</v>
      </c>
      <c r="E355" s="321"/>
      <c r="F355" s="109">
        <v>29</v>
      </c>
      <c r="G355" s="322"/>
      <c r="H355" s="110"/>
      <c r="I355" s="105"/>
    </row>
    <row r="356" spans="1:9" ht="18" customHeight="1">
      <c r="A356" s="48" t="s">
        <v>334</v>
      </c>
      <c r="B356" s="106">
        <v>197</v>
      </c>
      <c r="C356" s="324">
        <v>118</v>
      </c>
      <c r="D356" s="106">
        <v>171</v>
      </c>
      <c r="E356" s="321"/>
      <c r="F356" s="109">
        <v>90</v>
      </c>
      <c r="G356" s="322"/>
      <c r="H356" s="110"/>
      <c r="I356" s="105"/>
    </row>
    <row r="357" spans="1:9" s="43" customFormat="1" ht="18" customHeight="1">
      <c r="A357" s="47" t="s">
        <v>335</v>
      </c>
      <c r="B357" s="53">
        <f>SUM(B358:B358)</f>
        <v>682</v>
      </c>
      <c r="C357" s="320">
        <f>SUM(C358:C358)</f>
        <v>682</v>
      </c>
      <c r="D357" s="53">
        <f>SUM(D358:D358)</f>
        <v>0</v>
      </c>
      <c r="E357" s="321"/>
      <c r="F357" s="103">
        <f>SUM(F358:F358)</f>
        <v>0</v>
      </c>
      <c r="G357" s="322"/>
      <c r="H357" s="104"/>
      <c r="I357" s="105"/>
    </row>
    <row r="358" spans="1:9" ht="18" customHeight="1">
      <c r="A358" s="48" t="s">
        <v>336</v>
      </c>
      <c r="B358" s="106">
        <v>682</v>
      </c>
      <c r="C358" s="324">
        <v>682</v>
      </c>
      <c r="D358" s="106"/>
      <c r="E358" s="321"/>
      <c r="F358" s="109"/>
      <c r="G358" s="322"/>
      <c r="H358" s="110"/>
      <c r="I358" s="105"/>
    </row>
    <row r="359" spans="1:9" s="43" customFormat="1" ht="18" customHeight="1">
      <c r="A359" s="47" t="s">
        <v>337</v>
      </c>
      <c r="B359" s="53">
        <v>206</v>
      </c>
      <c r="C359" s="320"/>
      <c r="D359" s="53">
        <f>SUM(D360:D361)</f>
        <v>15</v>
      </c>
      <c r="E359" s="321"/>
      <c r="F359" s="103"/>
      <c r="G359" s="322"/>
      <c r="H359" s="104"/>
      <c r="I359" s="105"/>
    </row>
    <row r="360" spans="1:9" s="43" customFormat="1" ht="18" customHeight="1">
      <c r="A360" s="48" t="s">
        <v>338</v>
      </c>
      <c r="B360" s="120">
        <v>200</v>
      </c>
      <c r="C360" s="320"/>
      <c r="D360" s="120">
        <v>15</v>
      </c>
      <c r="E360" s="321"/>
      <c r="F360" s="103"/>
      <c r="G360" s="322"/>
      <c r="H360" s="104"/>
      <c r="I360" s="105"/>
    </row>
    <row r="361" spans="1:9" ht="18" customHeight="1">
      <c r="A361" s="48" t="s">
        <v>566</v>
      </c>
      <c r="B361" s="106">
        <v>6</v>
      </c>
      <c r="C361" s="324"/>
      <c r="D361" s="106"/>
      <c r="E361" s="321"/>
      <c r="F361" s="109"/>
      <c r="G361" s="322"/>
      <c r="H361" s="110"/>
      <c r="I361" s="105"/>
    </row>
    <row r="362" spans="1:9" s="43" customFormat="1" ht="18" customHeight="1">
      <c r="A362" s="47" t="s">
        <v>339</v>
      </c>
      <c r="B362" s="53">
        <v>8513</v>
      </c>
      <c r="C362" s="320">
        <v>7265</v>
      </c>
      <c r="D362" s="53">
        <f>SUM(D363:D365)</f>
        <v>6782</v>
      </c>
      <c r="E362" s="321"/>
      <c r="F362" s="103">
        <f>SUM(F363:F365)</f>
        <v>5425</v>
      </c>
      <c r="G362" s="322"/>
      <c r="H362" s="104"/>
      <c r="I362" s="105"/>
    </row>
    <row r="363" spans="1:9" ht="18" customHeight="1">
      <c r="A363" s="48" t="s">
        <v>340</v>
      </c>
      <c r="B363" s="106">
        <v>85</v>
      </c>
      <c r="C363" s="324">
        <v>85</v>
      </c>
      <c r="D363" s="106">
        <v>98</v>
      </c>
      <c r="E363" s="321"/>
      <c r="F363" s="109">
        <v>98</v>
      </c>
      <c r="G363" s="322"/>
      <c r="H363" s="110"/>
      <c r="I363" s="105"/>
    </row>
    <row r="364" spans="1:9" ht="18" customHeight="1">
      <c r="A364" s="48" t="s">
        <v>341</v>
      </c>
      <c r="B364" s="106">
        <v>7405</v>
      </c>
      <c r="C364" s="324">
        <v>6236</v>
      </c>
      <c r="D364" s="106">
        <v>5717</v>
      </c>
      <c r="E364" s="321"/>
      <c r="F364" s="109">
        <v>4473</v>
      </c>
      <c r="G364" s="322"/>
      <c r="H364" s="110"/>
      <c r="I364" s="105"/>
    </row>
    <row r="365" spans="1:9" ht="18" customHeight="1">
      <c r="A365" s="48" t="s">
        <v>342</v>
      </c>
      <c r="B365" s="106">
        <v>1023</v>
      </c>
      <c r="C365" s="324">
        <v>944</v>
      </c>
      <c r="D365" s="106">
        <v>967</v>
      </c>
      <c r="E365" s="321"/>
      <c r="F365" s="109">
        <v>854</v>
      </c>
      <c r="G365" s="322"/>
      <c r="H365" s="110"/>
      <c r="I365" s="105"/>
    </row>
    <row r="366" spans="1:9" ht="18" customHeight="1">
      <c r="A366" s="47" t="s">
        <v>754</v>
      </c>
      <c r="B366" s="53">
        <f>SUM(B367:B368)</f>
        <v>7283</v>
      </c>
      <c r="C366" s="320">
        <f>SUM(C367:C368)</f>
        <v>7283</v>
      </c>
      <c r="D366" s="53">
        <f>SUM(D367:D368)</f>
        <v>7934</v>
      </c>
      <c r="E366" s="109"/>
      <c r="F366" s="103">
        <f>SUM(F367:F368)</f>
        <v>7934</v>
      </c>
      <c r="G366" s="322"/>
      <c r="H366" s="110"/>
      <c r="I366" s="105"/>
    </row>
    <row r="367" spans="1:9" ht="18" customHeight="1">
      <c r="A367" s="48" t="s">
        <v>755</v>
      </c>
      <c r="B367" s="106">
        <v>1595</v>
      </c>
      <c r="C367" s="324">
        <v>1595</v>
      </c>
      <c r="D367" s="106">
        <v>1907</v>
      </c>
      <c r="E367" s="321"/>
      <c r="F367" s="109">
        <v>1907</v>
      </c>
      <c r="G367" s="322"/>
      <c r="H367" s="110"/>
      <c r="I367" s="105"/>
    </row>
    <row r="368" spans="1:9" ht="18" customHeight="1">
      <c r="A368" s="48" t="s">
        <v>756</v>
      </c>
      <c r="B368" s="106">
        <v>5688</v>
      </c>
      <c r="C368" s="324">
        <v>5688</v>
      </c>
      <c r="D368" s="106">
        <v>6027</v>
      </c>
      <c r="E368" s="321"/>
      <c r="F368" s="109">
        <v>6027</v>
      </c>
      <c r="G368" s="322"/>
      <c r="H368" s="110"/>
      <c r="I368" s="105"/>
    </row>
    <row r="369" spans="1:9" ht="18" customHeight="1">
      <c r="A369" s="47" t="s">
        <v>757</v>
      </c>
      <c r="B369" s="53">
        <f>B370</f>
        <v>24516</v>
      </c>
      <c r="C369" s="320">
        <f>C370</f>
        <v>24516</v>
      </c>
      <c r="D369" s="53">
        <f>SUM(D370)</f>
        <v>26135</v>
      </c>
      <c r="E369" s="109"/>
      <c r="F369" s="103">
        <f>SUM(F370)</f>
        <v>26135</v>
      </c>
      <c r="G369" s="322"/>
      <c r="H369" s="110"/>
      <c r="I369" s="105"/>
    </row>
    <row r="370" spans="1:9" ht="18" customHeight="1">
      <c r="A370" s="48" t="s">
        <v>758</v>
      </c>
      <c r="B370" s="106">
        <v>24516</v>
      </c>
      <c r="C370" s="324">
        <v>24516</v>
      </c>
      <c r="D370" s="106">
        <v>26135</v>
      </c>
      <c r="E370" s="321"/>
      <c r="F370" s="109">
        <v>26135</v>
      </c>
      <c r="G370" s="322"/>
      <c r="H370" s="110"/>
      <c r="I370" s="105"/>
    </row>
    <row r="371" spans="1:9" ht="18" customHeight="1">
      <c r="A371" s="47" t="s">
        <v>759</v>
      </c>
      <c r="B371" s="53">
        <f>SUM(B372:B373)</f>
        <v>213</v>
      </c>
      <c r="C371" s="320">
        <f>SUM(C372:C373)</f>
        <v>48</v>
      </c>
      <c r="D371" s="53">
        <f>SUM(D372:D373)</f>
        <v>328</v>
      </c>
      <c r="E371" s="109"/>
      <c r="F371" s="103">
        <f>SUM(F372:F373)</f>
        <v>3</v>
      </c>
      <c r="G371" s="322"/>
      <c r="H371" s="110"/>
      <c r="I371" s="105"/>
    </row>
    <row r="372" spans="1:9" ht="18" customHeight="1">
      <c r="A372" s="48" t="s">
        <v>760</v>
      </c>
      <c r="B372" s="106">
        <v>213</v>
      </c>
      <c r="C372" s="324">
        <v>48</v>
      </c>
      <c r="D372" s="106">
        <v>327</v>
      </c>
      <c r="E372" s="321"/>
      <c r="F372" s="109">
        <v>3</v>
      </c>
      <c r="G372" s="322"/>
      <c r="H372" s="110"/>
      <c r="I372" s="105"/>
    </row>
    <row r="373" spans="1:9" ht="18" customHeight="1">
      <c r="A373" s="48" t="s">
        <v>761</v>
      </c>
      <c r="B373" s="106"/>
      <c r="C373" s="324"/>
      <c r="D373" s="106">
        <v>1</v>
      </c>
      <c r="E373" s="321"/>
      <c r="F373" s="109"/>
      <c r="G373" s="322"/>
      <c r="H373" s="110"/>
      <c r="I373" s="105"/>
    </row>
    <row r="374" spans="1:9" ht="18" customHeight="1">
      <c r="A374" s="47" t="s">
        <v>762</v>
      </c>
      <c r="B374" s="106"/>
      <c r="C374" s="324"/>
      <c r="D374" s="53">
        <f>D375</f>
        <v>276</v>
      </c>
      <c r="E374" s="109"/>
      <c r="F374" s="103">
        <f>F375</f>
        <v>15</v>
      </c>
      <c r="G374" s="322"/>
      <c r="H374" s="110"/>
      <c r="I374" s="105"/>
    </row>
    <row r="375" spans="1:9" ht="18" customHeight="1">
      <c r="A375" s="48" t="s">
        <v>763</v>
      </c>
      <c r="B375" s="106"/>
      <c r="C375" s="324"/>
      <c r="D375" s="106">
        <v>276</v>
      </c>
      <c r="E375" s="321"/>
      <c r="F375" s="109">
        <v>15</v>
      </c>
      <c r="G375" s="322"/>
      <c r="H375" s="110"/>
      <c r="I375" s="105"/>
    </row>
    <row r="376" spans="1:9" s="43" customFormat="1" ht="18" customHeight="1">
      <c r="A376" s="47" t="s">
        <v>343</v>
      </c>
      <c r="B376" s="53">
        <v>265</v>
      </c>
      <c r="C376" s="320">
        <v>107</v>
      </c>
      <c r="D376" s="53">
        <f>SUM(D377:D379)</f>
        <v>0</v>
      </c>
      <c r="E376" s="321"/>
      <c r="F376" s="103">
        <f>SUM(F377:F379)</f>
        <v>0</v>
      </c>
      <c r="G376" s="322"/>
      <c r="H376" s="104"/>
      <c r="I376" s="105"/>
    </row>
    <row r="377" spans="1:9" ht="18" customHeight="1">
      <c r="A377" s="48" t="s">
        <v>567</v>
      </c>
      <c r="B377" s="106">
        <v>1</v>
      </c>
      <c r="C377" s="324"/>
      <c r="D377" s="106"/>
      <c r="E377" s="321"/>
      <c r="F377" s="109"/>
      <c r="G377" s="322"/>
      <c r="H377" s="110"/>
      <c r="I377" s="105"/>
    </row>
    <row r="378" spans="1:9" ht="18" customHeight="1">
      <c r="A378" s="48" t="s">
        <v>344</v>
      </c>
      <c r="B378" s="106">
        <v>123</v>
      </c>
      <c r="C378" s="324">
        <v>107</v>
      </c>
      <c r="D378" s="106"/>
      <c r="E378" s="321"/>
      <c r="F378" s="109"/>
      <c r="G378" s="322"/>
      <c r="H378" s="110"/>
      <c r="I378" s="105"/>
    </row>
    <row r="379" spans="1:9" ht="18" customHeight="1">
      <c r="A379" s="48" t="s">
        <v>345</v>
      </c>
      <c r="B379" s="106">
        <v>141</v>
      </c>
      <c r="C379" s="324"/>
      <c r="D379" s="106"/>
      <c r="E379" s="321"/>
      <c r="F379" s="109"/>
      <c r="G379" s="322"/>
      <c r="H379" s="110"/>
      <c r="I379" s="105"/>
    </row>
    <row r="380" spans="1:9" s="43" customFormat="1" ht="18" customHeight="1">
      <c r="A380" s="47" t="s">
        <v>764</v>
      </c>
      <c r="B380" s="53">
        <v>5200</v>
      </c>
      <c r="C380" s="320">
        <v>35</v>
      </c>
      <c r="D380" s="53">
        <f>SUM(D381)</f>
        <v>277</v>
      </c>
      <c r="E380" s="321"/>
      <c r="F380" s="103">
        <f>SUM(F381)</f>
        <v>0</v>
      </c>
      <c r="G380" s="322"/>
      <c r="H380" s="104"/>
      <c r="I380" s="105"/>
    </row>
    <row r="381" spans="1:9" ht="18" customHeight="1" thickBot="1">
      <c r="A381" s="48" t="s">
        <v>765</v>
      </c>
      <c r="B381" s="112">
        <v>5200</v>
      </c>
      <c r="C381" s="335">
        <v>35</v>
      </c>
      <c r="D381" s="112">
        <v>277</v>
      </c>
      <c r="E381" s="336"/>
      <c r="F381" s="115"/>
      <c r="G381" s="337"/>
      <c r="H381" s="110"/>
      <c r="I381" s="105"/>
    </row>
    <row r="382" spans="1:9" s="319" customFormat="1" ht="18" customHeight="1">
      <c r="A382" s="313" t="s">
        <v>346</v>
      </c>
      <c r="B382" s="338">
        <v>9255</v>
      </c>
      <c r="C382" s="339">
        <v>2965</v>
      </c>
      <c r="D382" s="340">
        <f>D383+D387+D389+D394+D398+D400+D402+D407+D409+D411</f>
        <v>10577</v>
      </c>
      <c r="E382" s="341">
        <f>(D382/B382-1)*100</f>
        <v>14.3</v>
      </c>
      <c r="F382" s="342">
        <f>SUM(F383,F387,F389,F394,F400,F402,F407,F411)</f>
        <v>3228</v>
      </c>
      <c r="G382" s="343">
        <f>(F382/C382-1)*100</f>
        <v>8.9</v>
      </c>
      <c r="H382" s="100"/>
      <c r="I382" s="105"/>
    </row>
    <row r="383" spans="1:9" s="43" customFormat="1" ht="18" customHeight="1">
      <c r="A383" s="47" t="s">
        <v>347</v>
      </c>
      <c r="B383" s="53">
        <v>1612</v>
      </c>
      <c r="C383" s="101">
        <v>1545</v>
      </c>
      <c r="D383" s="102">
        <f>SUM(D384:D386)</f>
        <v>1800</v>
      </c>
      <c r="E383" s="321"/>
      <c r="F383" s="103">
        <f>SUM(F384:F386)</f>
        <v>1730</v>
      </c>
      <c r="G383" s="322"/>
      <c r="H383" s="104"/>
      <c r="I383" s="105"/>
    </row>
    <row r="384" spans="1:9" ht="18" customHeight="1">
      <c r="A384" s="48" t="s">
        <v>128</v>
      </c>
      <c r="B384" s="106">
        <v>1294</v>
      </c>
      <c r="C384" s="107">
        <v>1294</v>
      </c>
      <c r="D384" s="111">
        <v>1460</v>
      </c>
      <c r="E384" s="321"/>
      <c r="F384" s="109">
        <v>1460</v>
      </c>
      <c r="G384" s="322"/>
      <c r="H384" s="110"/>
      <c r="I384" s="105"/>
    </row>
    <row r="385" spans="1:9" ht="18" customHeight="1">
      <c r="A385" s="48" t="s">
        <v>129</v>
      </c>
      <c r="B385" s="106">
        <v>238</v>
      </c>
      <c r="C385" s="107">
        <v>238</v>
      </c>
      <c r="D385" s="111">
        <v>227</v>
      </c>
      <c r="E385" s="321"/>
      <c r="F385" s="109">
        <v>227</v>
      </c>
      <c r="G385" s="322"/>
      <c r="H385" s="110"/>
      <c r="I385" s="105"/>
    </row>
    <row r="386" spans="1:9" ht="18" customHeight="1">
      <c r="A386" s="48" t="s">
        <v>568</v>
      </c>
      <c r="B386" s="106">
        <v>80</v>
      </c>
      <c r="C386" s="107">
        <v>13</v>
      </c>
      <c r="D386" s="111">
        <v>113</v>
      </c>
      <c r="E386" s="321"/>
      <c r="F386" s="109">
        <v>43</v>
      </c>
      <c r="G386" s="322"/>
      <c r="H386" s="110"/>
      <c r="I386" s="105"/>
    </row>
    <row r="387" spans="1:9" s="43" customFormat="1" ht="18" customHeight="1">
      <c r="A387" s="47" t="s">
        <v>348</v>
      </c>
      <c r="B387" s="53">
        <v>106</v>
      </c>
      <c r="C387" s="101">
        <v>0</v>
      </c>
      <c r="D387" s="102">
        <f>SUM(D388)</f>
        <v>19</v>
      </c>
      <c r="E387" s="321"/>
      <c r="F387" s="103">
        <f>SUM(F388)</f>
        <v>19</v>
      </c>
      <c r="G387" s="322"/>
      <c r="H387" s="104"/>
      <c r="I387" s="105"/>
    </row>
    <row r="388" spans="1:9" ht="18" customHeight="1">
      <c r="A388" s="48" t="s">
        <v>349</v>
      </c>
      <c r="B388" s="106">
        <v>106</v>
      </c>
      <c r="C388" s="107"/>
      <c r="D388" s="111">
        <v>19</v>
      </c>
      <c r="E388" s="321"/>
      <c r="F388" s="109">
        <v>19</v>
      </c>
      <c r="G388" s="322"/>
      <c r="H388" s="110"/>
      <c r="I388" s="105"/>
    </row>
    <row r="389" spans="1:9" s="43" customFormat="1" ht="18" customHeight="1">
      <c r="A389" s="47" t="s">
        <v>350</v>
      </c>
      <c r="B389" s="53">
        <v>7077</v>
      </c>
      <c r="C389" s="101">
        <v>1184</v>
      </c>
      <c r="D389" s="102">
        <f>SUM(D390:D393)</f>
        <v>7228</v>
      </c>
      <c r="E389" s="321"/>
      <c r="F389" s="103">
        <f>SUM(F390:F393)</f>
        <v>1147</v>
      </c>
      <c r="G389" s="322"/>
      <c r="H389" s="104"/>
      <c r="I389" s="105"/>
    </row>
    <row r="390" spans="1:9" ht="18" customHeight="1">
      <c r="A390" s="48" t="s">
        <v>351</v>
      </c>
      <c r="B390" s="106"/>
      <c r="C390" s="107"/>
      <c r="D390" s="111">
        <v>370</v>
      </c>
      <c r="E390" s="321"/>
      <c r="F390" s="109">
        <v>10</v>
      </c>
      <c r="G390" s="322"/>
      <c r="H390" s="104"/>
      <c r="I390" s="105"/>
    </row>
    <row r="391" spans="1:9" ht="18" customHeight="1">
      <c r="A391" s="48" t="s">
        <v>352</v>
      </c>
      <c r="B391" s="106">
        <v>6648</v>
      </c>
      <c r="C391" s="107">
        <v>1077</v>
      </c>
      <c r="D391" s="111">
        <v>6640</v>
      </c>
      <c r="E391" s="321"/>
      <c r="F391" s="109">
        <v>1137</v>
      </c>
      <c r="G391" s="322"/>
      <c r="H391" s="110"/>
      <c r="I391" s="105"/>
    </row>
    <row r="392" spans="1:9" ht="18" customHeight="1">
      <c r="A392" s="48" t="s">
        <v>569</v>
      </c>
      <c r="B392" s="106">
        <v>134</v>
      </c>
      <c r="C392" s="107">
        <v>20</v>
      </c>
      <c r="D392" s="111">
        <v>218</v>
      </c>
      <c r="E392" s="321"/>
      <c r="F392" s="109"/>
      <c r="G392" s="322"/>
      <c r="H392" s="110"/>
      <c r="I392" s="105"/>
    </row>
    <row r="393" spans="1:9" ht="18" customHeight="1">
      <c r="A393" s="48" t="s">
        <v>353</v>
      </c>
      <c r="B393" s="106">
        <v>295</v>
      </c>
      <c r="C393" s="107">
        <v>87</v>
      </c>
      <c r="D393" s="111"/>
      <c r="E393" s="321"/>
      <c r="F393" s="109"/>
      <c r="G393" s="322"/>
      <c r="H393" s="110"/>
      <c r="I393" s="105"/>
    </row>
    <row r="394" spans="1:9" s="43" customFormat="1" ht="18" customHeight="1">
      <c r="A394" s="47" t="s">
        <v>354</v>
      </c>
      <c r="B394" s="53">
        <v>346</v>
      </c>
      <c r="C394" s="101">
        <v>163</v>
      </c>
      <c r="D394" s="102">
        <f>SUM(D395:D397)</f>
        <v>453</v>
      </c>
      <c r="E394" s="321"/>
      <c r="F394" s="103">
        <f>SUM(F395:F397)</f>
        <v>278</v>
      </c>
      <c r="G394" s="322"/>
      <c r="H394" s="104"/>
      <c r="I394" s="105"/>
    </row>
    <row r="395" spans="1:9" s="43" customFormat="1" ht="18" customHeight="1">
      <c r="A395" s="48" t="s">
        <v>570</v>
      </c>
      <c r="B395" s="120">
        <v>30</v>
      </c>
      <c r="C395" s="101"/>
      <c r="D395" s="122"/>
      <c r="E395" s="321"/>
      <c r="F395" s="103"/>
      <c r="G395" s="322"/>
      <c r="H395" s="104"/>
      <c r="I395" s="105"/>
    </row>
    <row r="396" spans="1:9" ht="18" customHeight="1">
      <c r="A396" s="48" t="s">
        <v>355</v>
      </c>
      <c r="B396" s="106">
        <v>211</v>
      </c>
      <c r="C396" s="107">
        <v>163</v>
      </c>
      <c r="D396" s="111">
        <v>313</v>
      </c>
      <c r="E396" s="321"/>
      <c r="F396" s="109">
        <v>278</v>
      </c>
      <c r="G396" s="322"/>
      <c r="H396" s="110"/>
      <c r="I396" s="105"/>
    </row>
    <row r="397" spans="1:9" ht="18" customHeight="1">
      <c r="A397" s="48" t="s">
        <v>356</v>
      </c>
      <c r="B397" s="106">
        <v>105</v>
      </c>
      <c r="C397" s="107"/>
      <c r="D397" s="111">
        <v>140</v>
      </c>
      <c r="E397" s="321"/>
      <c r="F397" s="109"/>
      <c r="G397" s="322"/>
      <c r="H397" s="110"/>
      <c r="I397" s="105"/>
    </row>
    <row r="398" spans="1:9" s="43" customFormat="1" ht="18" customHeight="1">
      <c r="A398" s="47" t="s">
        <v>571</v>
      </c>
      <c r="B398" s="53">
        <v>63</v>
      </c>
      <c r="C398" s="101"/>
      <c r="D398" s="102">
        <f>SUM(D399)</f>
        <v>0</v>
      </c>
      <c r="E398" s="321"/>
      <c r="F398" s="103"/>
      <c r="G398" s="322"/>
      <c r="H398" s="104"/>
      <c r="I398" s="105"/>
    </row>
    <row r="399" spans="1:9" ht="18" customHeight="1">
      <c r="A399" s="48" t="s">
        <v>572</v>
      </c>
      <c r="B399" s="106">
        <v>63</v>
      </c>
      <c r="C399" s="107"/>
      <c r="D399" s="111"/>
      <c r="E399" s="321"/>
      <c r="F399" s="109"/>
      <c r="G399" s="322"/>
      <c r="H399" s="110"/>
      <c r="I399" s="105"/>
    </row>
    <row r="400" spans="1:9" s="43" customFormat="1" ht="18" customHeight="1">
      <c r="A400" s="47" t="s">
        <v>357</v>
      </c>
      <c r="B400" s="348">
        <v>-90</v>
      </c>
      <c r="C400" s="101"/>
      <c r="D400" s="46">
        <f>SUM(D401)</f>
        <v>648</v>
      </c>
      <c r="E400" s="46"/>
      <c r="F400" s="46">
        <f>SUM(F401)</f>
        <v>0</v>
      </c>
      <c r="G400" s="322"/>
      <c r="H400" s="126"/>
      <c r="I400" s="105"/>
    </row>
    <row r="401" spans="1:9" ht="18" customHeight="1">
      <c r="A401" s="48" t="s">
        <v>358</v>
      </c>
      <c r="B401" s="182">
        <v>-90</v>
      </c>
      <c r="C401" s="107"/>
      <c r="D401" s="40">
        <v>648</v>
      </c>
      <c r="E401" s="321"/>
      <c r="F401" s="109"/>
      <c r="G401" s="322"/>
      <c r="H401" s="110"/>
      <c r="I401" s="105"/>
    </row>
    <row r="402" spans="1:9" s="43" customFormat="1" ht="18" customHeight="1">
      <c r="A402" s="47" t="s">
        <v>359</v>
      </c>
      <c r="B402" s="53">
        <v>29</v>
      </c>
      <c r="C402" s="101">
        <v>29</v>
      </c>
      <c r="D402" s="102">
        <f>SUM(D403:D406)</f>
        <v>49</v>
      </c>
      <c r="E402" s="321"/>
      <c r="F402" s="103">
        <f>SUM(F403:F406)</f>
        <v>49</v>
      </c>
      <c r="G402" s="322"/>
      <c r="H402" s="104"/>
      <c r="I402" s="105"/>
    </row>
    <row r="403" spans="1:9" s="43" customFormat="1" ht="18" customHeight="1">
      <c r="A403" s="48" t="s">
        <v>766</v>
      </c>
      <c r="B403" s="53"/>
      <c r="C403" s="101"/>
      <c r="D403" s="122">
        <v>3</v>
      </c>
      <c r="E403" s="321"/>
      <c r="F403" s="103">
        <v>3</v>
      </c>
      <c r="G403" s="322"/>
      <c r="H403" s="104"/>
      <c r="I403" s="105"/>
    </row>
    <row r="404" spans="1:9" s="43" customFormat="1" ht="18" customHeight="1">
      <c r="A404" s="48" t="s">
        <v>767</v>
      </c>
      <c r="B404" s="120">
        <v>29</v>
      </c>
      <c r="C404" s="121">
        <v>29</v>
      </c>
      <c r="D404" s="122">
        <v>19</v>
      </c>
      <c r="E404" s="325"/>
      <c r="F404" s="123">
        <v>19</v>
      </c>
      <c r="G404" s="322"/>
      <c r="H404" s="104"/>
      <c r="I404" s="105"/>
    </row>
    <row r="405" spans="1:9" s="43" customFormat="1" ht="18" customHeight="1">
      <c r="A405" s="48" t="s">
        <v>768</v>
      </c>
      <c r="B405" s="53"/>
      <c r="C405" s="101"/>
      <c r="D405" s="122">
        <v>17</v>
      </c>
      <c r="E405" s="321"/>
      <c r="F405" s="103">
        <v>17</v>
      </c>
      <c r="G405" s="322"/>
      <c r="H405" s="104"/>
      <c r="I405" s="105"/>
    </row>
    <row r="406" spans="1:9" ht="18" customHeight="1">
      <c r="A406" s="48" t="s">
        <v>769</v>
      </c>
      <c r="B406" s="106"/>
      <c r="C406" s="107"/>
      <c r="D406" s="111">
        <v>10</v>
      </c>
      <c r="E406" s="321"/>
      <c r="F406" s="109">
        <v>10</v>
      </c>
      <c r="G406" s="322"/>
      <c r="H406" s="110"/>
      <c r="I406" s="105"/>
    </row>
    <row r="407" spans="1:9" s="43" customFormat="1" ht="18" customHeight="1">
      <c r="A407" s="47" t="s">
        <v>360</v>
      </c>
      <c r="B407" s="53">
        <v>86</v>
      </c>
      <c r="C407" s="101">
        <v>41</v>
      </c>
      <c r="D407" s="102">
        <f>SUM(D408)</f>
        <v>33</v>
      </c>
      <c r="E407" s="321"/>
      <c r="F407" s="103">
        <f>SUM(F408)</f>
        <v>0</v>
      </c>
      <c r="G407" s="322"/>
      <c r="H407" s="104"/>
      <c r="I407" s="105"/>
    </row>
    <row r="408" spans="1:9" ht="18" customHeight="1">
      <c r="A408" s="48" t="s">
        <v>361</v>
      </c>
      <c r="B408" s="106">
        <v>86</v>
      </c>
      <c r="C408" s="107">
        <v>41</v>
      </c>
      <c r="D408" s="111">
        <v>33</v>
      </c>
      <c r="E408" s="321"/>
      <c r="F408" s="109"/>
      <c r="G408" s="322"/>
      <c r="H408" s="110"/>
      <c r="I408" s="105"/>
    </row>
    <row r="409" spans="1:9" s="43" customFormat="1" ht="18" customHeight="1">
      <c r="A409" s="51" t="s">
        <v>573</v>
      </c>
      <c r="B409" s="53">
        <v>23</v>
      </c>
      <c r="C409" s="101"/>
      <c r="D409" s="102">
        <f>SUM(D410)</f>
        <v>0</v>
      </c>
      <c r="E409" s="321"/>
      <c r="F409" s="103"/>
      <c r="G409" s="322"/>
      <c r="H409" s="127"/>
      <c r="I409" s="105"/>
    </row>
    <row r="410" spans="1:9" ht="18" customHeight="1">
      <c r="A410" s="52" t="s">
        <v>574</v>
      </c>
      <c r="B410" s="106">
        <v>23</v>
      </c>
      <c r="C410" s="107"/>
      <c r="D410" s="111"/>
      <c r="E410" s="321"/>
      <c r="F410" s="109"/>
      <c r="G410" s="322"/>
      <c r="H410" s="128"/>
      <c r="I410" s="105"/>
    </row>
    <row r="411" spans="1:9" ht="18" customHeight="1">
      <c r="A411" s="51" t="s">
        <v>575</v>
      </c>
      <c r="B411" s="53">
        <v>3</v>
      </c>
      <c r="C411" s="101">
        <v>3</v>
      </c>
      <c r="D411" s="102">
        <f>SUM(D412)</f>
        <v>347</v>
      </c>
      <c r="E411" s="321"/>
      <c r="F411" s="103">
        <f>SUM(F412)</f>
        <v>5</v>
      </c>
      <c r="G411" s="322"/>
      <c r="H411" s="128"/>
      <c r="I411" s="105"/>
    </row>
    <row r="412" spans="1:9" ht="18" customHeight="1" thickBot="1">
      <c r="A412" s="52" t="s">
        <v>576</v>
      </c>
      <c r="B412" s="112">
        <v>3</v>
      </c>
      <c r="C412" s="113">
        <v>3</v>
      </c>
      <c r="D412" s="114">
        <v>347</v>
      </c>
      <c r="E412" s="336"/>
      <c r="F412" s="115">
        <v>5</v>
      </c>
      <c r="G412" s="337"/>
      <c r="H412" s="128"/>
      <c r="I412" s="105"/>
    </row>
    <row r="413" spans="1:9" s="319" customFormat="1" ht="77.25" customHeight="1">
      <c r="A413" s="313" t="s">
        <v>362</v>
      </c>
      <c r="B413" s="314">
        <v>26262</v>
      </c>
      <c r="C413" s="344">
        <v>22526</v>
      </c>
      <c r="D413" s="345">
        <f>D414+D419+D421+D424+D426</f>
        <v>21790</v>
      </c>
      <c r="E413" s="316">
        <f>(D413/B413-1)*100</f>
        <v>-17</v>
      </c>
      <c r="F413" s="317">
        <f>F414+F419+F421+F424+F426</f>
        <v>17706</v>
      </c>
      <c r="G413" s="349">
        <f>(F413/C413-1)*100</f>
        <v>-21.4</v>
      </c>
      <c r="H413" s="350" t="s">
        <v>770</v>
      </c>
      <c r="I413" s="105"/>
    </row>
    <row r="414" spans="1:9" s="43" customFormat="1" ht="18" customHeight="1">
      <c r="A414" s="47" t="s">
        <v>363</v>
      </c>
      <c r="B414" s="53">
        <v>7461</v>
      </c>
      <c r="C414" s="101">
        <v>6962</v>
      </c>
      <c r="D414" s="102">
        <f>SUM(D415:D418)</f>
        <v>5661</v>
      </c>
      <c r="E414" s="321"/>
      <c r="F414" s="103">
        <f>SUM(F415:F418)</f>
        <v>5364</v>
      </c>
      <c r="G414" s="322"/>
      <c r="H414" s="104"/>
      <c r="I414" s="105"/>
    </row>
    <row r="415" spans="1:9" ht="18" customHeight="1">
      <c r="A415" s="48" t="s">
        <v>128</v>
      </c>
      <c r="B415" s="106">
        <v>2120</v>
      </c>
      <c r="C415" s="107">
        <v>2120</v>
      </c>
      <c r="D415" s="111">
        <v>2510</v>
      </c>
      <c r="E415" s="321"/>
      <c r="F415" s="109">
        <v>2510</v>
      </c>
      <c r="G415" s="322"/>
      <c r="H415" s="110"/>
      <c r="I415" s="105"/>
    </row>
    <row r="416" spans="1:9" ht="18" customHeight="1">
      <c r="A416" s="48" t="s">
        <v>129</v>
      </c>
      <c r="B416" s="106">
        <v>3401</v>
      </c>
      <c r="C416" s="107">
        <v>3132</v>
      </c>
      <c r="D416" s="111">
        <v>903</v>
      </c>
      <c r="E416" s="321"/>
      <c r="F416" s="109">
        <v>685</v>
      </c>
      <c r="G416" s="322"/>
      <c r="H416" s="110"/>
      <c r="I416" s="105"/>
    </row>
    <row r="417" spans="1:9" ht="18" customHeight="1">
      <c r="A417" s="48" t="s">
        <v>364</v>
      </c>
      <c r="B417" s="106">
        <v>1602</v>
      </c>
      <c r="C417" s="107">
        <v>1602</v>
      </c>
      <c r="D417" s="111">
        <v>2202</v>
      </c>
      <c r="E417" s="321"/>
      <c r="F417" s="109">
        <v>2169</v>
      </c>
      <c r="G417" s="322"/>
      <c r="H417" s="110"/>
      <c r="I417" s="105"/>
    </row>
    <row r="418" spans="1:9" ht="18" customHeight="1">
      <c r="A418" s="48" t="s">
        <v>365</v>
      </c>
      <c r="B418" s="106">
        <v>338</v>
      </c>
      <c r="C418" s="107">
        <v>108</v>
      </c>
      <c r="D418" s="111">
        <v>46</v>
      </c>
      <c r="E418" s="321"/>
      <c r="F418" s="109"/>
      <c r="G418" s="322"/>
      <c r="H418" s="110"/>
      <c r="I418" s="105"/>
    </row>
    <row r="419" spans="1:9" s="43" customFormat="1" ht="18" customHeight="1">
      <c r="A419" s="47" t="s">
        <v>366</v>
      </c>
      <c r="B419" s="53">
        <v>1100</v>
      </c>
      <c r="C419" s="101">
        <v>339</v>
      </c>
      <c r="D419" s="102">
        <f>SUM(D420)</f>
        <v>1573</v>
      </c>
      <c r="E419" s="102">
        <f>SUM(E420)</f>
        <v>0</v>
      </c>
      <c r="F419" s="102">
        <f>SUM(F420)</f>
        <v>163</v>
      </c>
      <c r="G419" s="322"/>
      <c r="H419" s="104"/>
      <c r="I419" s="105"/>
    </row>
    <row r="420" spans="1:9" ht="18" customHeight="1">
      <c r="A420" s="48" t="s">
        <v>367</v>
      </c>
      <c r="B420" s="106">
        <v>1100</v>
      </c>
      <c r="C420" s="107">
        <v>339</v>
      </c>
      <c r="D420" s="111">
        <v>1573</v>
      </c>
      <c r="E420" s="321"/>
      <c r="F420" s="109">
        <v>163</v>
      </c>
      <c r="G420" s="322"/>
      <c r="H420" s="110"/>
      <c r="I420" s="105"/>
    </row>
    <row r="421" spans="1:9" s="43" customFormat="1" ht="18" customHeight="1">
      <c r="A421" s="47" t="s">
        <v>368</v>
      </c>
      <c r="B421" s="53">
        <v>13547</v>
      </c>
      <c r="C421" s="101">
        <v>12184</v>
      </c>
      <c r="D421" s="102">
        <f>SUM(D422:D423)</f>
        <v>10137</v>
      </c>
      <c r="E421" s="321"/>
      <c r="F421" s="103">
        <f>SUM(F422:F423)</f>
        <v>8579</v>
      </c>
      <c r="G421" s="322"/>
      <c r="H421" s="104"/>
      <c r="I421" s="105"/>
    </row>
    <row r="422" spans="1:9" ht="18" customHeight="1">
      <c r="A422" s="48" t="s">
        <v>369</v>
      </c>
      <c r="B422" s="106">
        <v>1833</v>
      </c>
      <c r="C422" s="107">
        <v>1833</v>
      </c>
      <c r="D422" s="111">
        <v>3159</v>
      </c>
      <c r="E422" s="321"/>
      <c r="F422" s="109">
        <v>3099</v>
      </c>
      <c r="G422" s="322"/>
      <c r="H422" s="351"/>
      <c r="I422" s="105"/>
    </row>
    <row r="423" spans="1:9" ht="18" customHeight="1">
      <c r="A423" s="48" t="s">
        <v>370</v>
      </c>
      <c r="B423" s="106">
        <v>11714</v>
      </c>
      <c r="C423" s="107">
        <v>10351</v>
      </c>
      <c r="D423" s="111">
        <v>6978</v>
      </c>
      <c r="E423" s="321"/>
      <c r="F423" s="109">
        <v>5480</v>
      </c>
      <c r="G423" s="322"/>
      <c r="H423" s="351"/>
      <c r="I423" s="105"/>
    </row>
    <row r="424" spans="1:9" s="43" customFormat="1" ht="18" customHeight="1">
      <c r="A424" s="47" t="s">
        <v>371</v>
      </c>
      <c r="B424" s="53">
        <v>931</v>
      </c>
      <c r="C424" s="101">
        <v>41</v>
      </c>
      <c r="D424" s="102">
        <v>2619</v>
      </c>
      <c r="E424" s="321"/>
      <c r="F424" s="103">
        <v>1800</v>
      </c>
      <c r="G424" s="322"/>
      <c r="H424" s="104"/>
      <c r="I424" s="105"/>
    </row>
    <row r="425" spans="1:9" ht="18" customHeight="1">
      <c r="A425" s="48" t="s">
        <v>372</v>
      </c>
      <c r="B425" s="106">
        <v>931</v>
      </c>
      <c r="C425" s="107">
        <v>41</v>
      </c>
      <c r="D425" s="111">
        <v>2619</v>
      </c>
      <c r="E425" s="321"/>
      <c r="F425" s="109">
        <v>1800</v>
      </c>
      <c r="G425" s="322"/>
      <c r="H425" s="110"/>
      <c r="I425" s="105"/>
    </row>
    <row r="426" spans="1:9" ht="18" customHeight="1">
      <c r="A426" s="51" t="s">
        <v>577</v>
      </c>
      <c r="B426" s="53">
        <v>3223</v>
      </c>
      <c r="C426" s="101">
        <v>3000</v>
      </c>
      <c r="D426" s="102">
        <v>1800</v>
      </c>
      <c r="E426" s="321"/>
      <c r="F426" s="103">
        <v>1800</v>
      </c>
      <c r="G426" s="322"/>
      <c r="H426" s="128"/>
      <c r="I426" s="105"/>
    </row>
    <row r="427" spans="1:9" ht="18" customHeight="1" thickBot="1">
      <c r="A427" s="52" t="s">
        <v>578</v>
      </c>
      <c r="B427" s="112">
        <v>3223</v>
      </c>
      <c r="C427" s="113">
        <v>3000</v>
      </c>
      <c r="D427" s="114">
        <v>1800</v>
      </c>
      <c r="E427" s="336"/>
      <c r="F427" s="115">
        <v>1800</v>
      </c>
      <c r="G427" s="337"/>
      <c r="H427" s="128"/>
      <c r="I427" s="105"/>
    </row>
    <row r="428" spans="1:9" s="319" customFormat="1" ht="18" customHeight="1">
      <c r="A428" s="313" t="s">
        <v>373</v>
      </c>
      <c r="B428" s="340">
        <f>B429+B450+B462++B477+B483+B487+B492+B496</f>
        <v>78435</v>
      </c>
      <c r="C428" s="340">
        <f>C429+C450+C462++C477+C483+C487+C492+C496</f>
        <v>43384</v>
      </c>
      <c r="D428" s="340">
        <f>D429+D450+D462++D477+D483+D487+D492+D496</f>
        <v>81150</v>
      </c>
      <c r="E428" s="341">
        <f>(D428/B428-1)*100</f>
        <v>3.5</v>
      </c>
      <c r="F428" s="342">
        <f>SUM(F429,F450,F462,F477,F483,F487,F492,F496)</f>
        <v>46360</v>
      </c>
      <c r="G428" s="343">
        <f>(F428/C428-1)*100</f>
        <v>6.9</v>
      </c>
      <c r="H428" s="100"/>
      <c r="I428" s="105"/>
    </row>
    <row r="429" spans="1:9" s="43" customFormat="1" ht="18" customHeight="1">
      <c r="A429" s="47" t="s">
        <v>374</v>
      </c>
      <c r="B429" s="328">
        <v>22176</v>
      </c>
      <c r="C429" s="101">
        <v>13856</v>
      </c>
      <c r="D429" s="119">
        <f>SUM(D430:D449)</f>
        <v>20200</v>
      </c>
      <c r="E429" s="321"/>
      <c r="F429" s="103">
        <f>SUM(F430:F449)</f>
        <v>16347</v>
      </c>
      <c r="G429" s="322"/>
      <c r="H429" s="104"/>
      <c r="I429" s="105"/>
    </row>
    <row r="430" spans="1:9" ht="18" customHeight="1">
      <c r="A430" s="48" t="s">
        <v>128</v>
      </c>
      <c r="B430" s="323">
        <v>1948</v>
      </c>
      <c r="C430" s="107">
        <v>1948</v>
      </c>
      <c r="D430" s="108">
        <v>2316</v>
      </c>
      <c r="E430" s="321"/>
      <c r="F430" s="109">
        <v>2316</v>
      </c>
      <c r="G430" s="322"/>
      <c r="H430" s="110"/>
      <c r="I430" s="105"/>
    </row>
    <row r="431" spans="1:9" ht="18" customHeight="1">
      <c r="A431" s="48" t="s">
        <v>547</v>
      </c>
      <c r="B431" s="323">
        <v>6</v>
      </c>
      <c r="C431" s="107">
        <v>6</v>
      </c>
      <c r="D431" s="108">
        <v>34</v>
      </c>
      <c r="E431" s="321"/>
      <c r="F431" s="109">
        <v>34</v>
      </c>
      <c r="G431" s="322"/>
      <c r="H431" s="110"/>
      <c r="I431" s="105"/>
    </row>
    <row r="432" spans="1:9" ht="18" customHeight="1">
      <c r="A432" s="48" t="s">
        <v>139</v>
      </c>
      <c r="B432" s="323">
        <v>9278</v>
      </c>
      <c r="C432" s="107">
        <v>9278</v>
      </c>
      <c r="D432" s="108">
        <v>5528</v>
      </c>
      <c r="E432" s="321"/>
      <c r="F432" s="109">
        <v>10528</v>
      </c>
      <c r="G432" s="322"/>
      <c r="H432" s="110"/>
      <c r="I432" s="105"/>
    </row>
    <row r="433" spans="1:9" ht="18" customHeight="1">
      <c r="A433" s="48" t="s">
        <v>375</v>
      </c>
      <c r="B433" s="323">
        <v>305</v>
      </c>
      <c r="C433" s="107">
        <v>181</v>
      </c>
      <c r="D433" s="108">
        <v>293</v>
      </c>
      <c r="E433" s="321"/>
      <c r="F433" s="109">
        <v>222</v>
      </c>
      <c r="G433" s="322"/>
      <c r="H433" s="110"/>
      <c r="I433" s="105"/>
    </row>
    <row r="434" spans="1:9" ht="18" customHeight="1">
      <c r="A434" s="48" t="s">
        <v>376</v>
      </c>
      <c r="B434" s="323">
        <v>337</v>
      </c>
      <c r="C434" s="107">
        <v>152</v>
      </c>
      <c r="D434" s="108">
        <v>308</v>
      </c>
      <c r="E434" s="321"/>
      <c r="F434" s="109">
        <v>138</v>
      </c>
      <c r="G434" s="322"/>
      <c r="H434" s="110"/>
      <c r="I434" s="105"/>
    </row>
    <row r="435" spans="1:9" ht="18" customHeight="1">
      <c r="A435" s="48" t="s">
        <v>377</v>
      </c>
      <c r="B435" s="323">
        <v>362</v>
      </c>
      <c r="C435" s="107">
        <v>52</v>
      </c>
      <c r="D435" s="108">
        <v>275</v>
      </c>
      <c r="E435" s="321"/>
      <c r="F435" s="109">
        <v>27</v>
      </c>
      <c r="G435" s="322"/>
      <c r="H435" s="110"/>
      <c r="I435" s="105"/>
    </row>
    <row r="436" spans="1:9" ht="18" customHeight="1">
      <c r="A436" s="48" t="s">
        <v>378</v>
      </c>
      <c r="B436" s="323">
        <v>255</v>
      </c>
      <c r="C436" s="107">
        <v>251</v>
      </c>
      <c r="D436" s="108">
        <v>270</v>
      </c>
      <c r="E436" s="321"/>
      <c r="F436" s="109">
        <v>270</v>
      </c>
      <c r="G436" s="322"/>
      <c r="H436" s="110"/>
      <c r="I436" s="105"/>
    </row>
    <row r="437" spans="1:9" ht="18" customHeight="1">
      <c r="A437" s="48" t="s">
        <v>379</v>
      </c>
      <c r="B437" s="323">
        <v>63</v>
      </c>
      <c r="C437" s="107">
        <v>3</v>
      </c>
      <c r="D437" s="108">
        <v>3</v>
      </c>
      <c r="E437" s="321"/>
      <c r="F437" s="109">
        <v>3</v>
      </c>
      <c r="G437" s="322"/>
      <c r="H437" s="110"/>
      <c r="I437" s="105"/>
    </row>
    <row r="438" spans="1:9" ht="18" customHeight="1">
      <c r="A438" s="48" t="s">
        <v>380</v>
      </c>
      <c r="B438" s="323">
        <v>116</v>
      </c>
      <c r="C438" s="107">
        <v>1</v>
      </c>
      <c r="D438" s="108">
        <v>83</v>
      </c>
      <c r="E438" s="321"/>
      <c r="F438" s="109">
        <v>77</v>
      </c>
      <c r="G438" s="322"/>
      <c r="H438" s="110"/>
      <c r="I438" s="105"/>
    </row>
    <row r="439" spans="1:9" ht="18" customHeight="1">
      <c r="A439" s="48" t="s">
        <v>579</v>
      </c>
      <c r="B439" s="323">
        <v>6</v>
      </c>
      <c r="C439" s="107">
        <v>6</v>
      </c>
      <c r="D439" s="108">
        <v>6</v>
      </c>
      <c r="E439" s="321"/>
      <c r="F439" s="109">
        <v>6</v>
      </c>
      <c r="G439" s="322"/>
      <c r="H439" s="110"/>
      <c r="I439" s="105"/>
    </row>
    <row r="440" spans="1:9" ht="18" customHeight="1">
      <c r="A440" s="48" t="s">
        <v>580</v>
      </c>
      <c r="B440" s="323">
        <v>39</v>
      </c>
      <c r="C440" s="107"/>
      <c r="D440" s="108"/>
      <c r="E440" s="321"/>
      <c r="F440" s="109"/>
      <c r="G440" s="322"/>
      <c r="H440" s="110"/>
      <c r="I440" s="105"/>
    </row>
    <row r="441" spans="1:9" ht="18" customHeight="1">
      <c r="A441" s="48" t="s">
        <v>381</v>
      </c>
      <c r="B441" s="323">
        <v>904</v>
      </c>
      <c r="C441" s="107">
        <v>4</v>
      </c>
      <c r="D441" s="108">
        <v>44</v>
      </c>
      <c r="E441" s="321"/>
      <c r="F441" s="109">
        <v>20</v>
      </c>
      <c r="G441" s="322"/>
      <c r="H441" s="110"/>
      <c r="I441" s="105"/>
    </row>
    <row r="442" spans="1:9" ht="18" customHeight="1">
      <c r="A442" s="48" t="s">
        <v>382</v>
      </c>
      <c r="B442" s="323">
        <v>1043</v>
      </c>
      <c r="C442" s="107">
        <v>92</v>
      </c>
      <c r="D442" s="108">
        <v>461</v>
      </c>
      <c r="E442" s="321"/>
      <c r="F442" s="109">
        <v>37</v>
      </c>
      <c r="G442" s="322"/>
      <c r="H442" s="110"/>
      <c r="I442" s="105"/>
    </row>
    <row r="443" spans="1:9" ht="18" customHeight="1">
      <c r="A443" s="48" t="s">
        <v>383</v>
      </c>
      <c r="B443" s="323">
        <v>30</v>
      </c>
      <c r="C443" s="107">
        <v>30</v>
      </c>
      <c r="D443" s="108">
        <v>183</v>
      </c>
      <c r="E443" s="321"/>
      <c r="F443" s="109">
        <v>183</v>
      </c>
      <c r="G443" s="322"/>
      <c r="H443" s="110"/>
      <c r="I443" s="105"/>
    </row>
    <row r="444" spans="1:9" ht="18" customHeight="1">
      <c r="A444" s="48" t="s">
        <v>384</v>
      </c>
      <c r="B444" s="323">
        <v>22</v>
      </c>
      <c r="C444" s="107">
        <v>2</v>
      </c>
      <c r="D444" s="108">
        <v>99</v>
      </c>
      <c r="E444" s="321"/>
      <c r="F444" s="109">
        <v>29</v>
      </c>
      <c r="G444" s="322"/>
      <c r="H444" s="110"/>
      <c r="I444" s="105"/>
    </row>
    <row r="445" spans="1:9" ht="18" customHeight="1">
      <c r="A445" s="48" t="s">
        <v>385</v>
      </c>
      <c r="B445" s="323">
        <v>70</v>
      </c>
      <c r="C445" s="107">
        <v>8</v>
      </c>
      <c r="D445" s="108">
        <v>43</v>
      </c>
      <c r="E445" s="321"/>
      <c r="F445" s="109"/>
      <c r="G445" s="322"/>
      <c r="H445" s="110"/>
      <c r="I445" s="105"/>
    </row>
    <row r="446" spans="1:9" ht="18" customHeight="1">
      <c r="A446" s="48" t="s">
        <v>386</v>
      </c>
      <c r="B446" s="323">
        <v>403</v>
      </c>
      <c r="C446" s="107">
        <v>263</v>
      </c>
      <c r="D446" s="108">
        <v>522</v>
      </c>
      <c r="E446" s="321"/>
      <c r="F446" s="109">
        <v>383</v>
      </c>
      <c r="G446" s="322"/>
      <c r="H446" s="110"/>
      <c r="I446" s="105"/>
    </row>
    <row r="447" spans="1:9" ht="18" customHeight="1">
      <c r="A447" s="48" t="s">
        <v>387</v>
      </c>
      <c r="B447" s="323">
        <v>143</v>
      </c>
      <c r="C447" s="107"/>
      <c r="D447" s="108">
        <v>102</v>
      </c>
      <c r="E447" s="321"/>
      <c r="F447" s="109"/>
      <c r="G447" s="322"/>
      <c r="H447" s="110"/>
      <c r="I447" s="105"/>
    </row>
    <row r="448" spans="1:9" ht="18" customHeight="1">
      <c r="A448" s="48" t="s">
        <v>388</v>
      </c>
      <c r="B448" s="323">
        <v>86</v>
      </c>
      <c r="C448" s="107"/>
      <c r="D448" s="108">
        <v>62</v>
      </c>
      <c r="E448" s="321"/>
      <c r="F448" s="109"/>
      <c r="G448" s="322"/>
      <c r="H448" s="110"/>
      <c r="I448" s="105"/>
    </row>
    <row r="449" spans="1:9" ht="18" customHeight="1">
      <c r="A449" s="48" t="s">
        <v>389</v>
      </c>
      <c r="B449" s="323">
        <v>6760</v>
      </c>
      <c r="C449" s="107">
        <v>1579</v>
      </c>
      <c r="D449" s="108">
        <v>9568</v>
      </c>
      <c r="E449" s="321"/>
      <c r="F449" s="109">
        <f>2074</f>
        <v>2074</v>
      </c>
      <c r="G449" s="322"/>
      <c r="H449" s="110"/>
      <c r="I449" s="105"/>
    </row>
    <row r="450" spans="1:9" s="43" customFormat="1" ht="18" customHeight="1">
      <c r="A450" s="47" t="s">
        <v>771</v>
      </c>
      <c r="B450" s="53">
        <v>5792</v>
      </c>
      <c r="C450" s="101">
        <v>2466</v>
      </c>
      <c r="D450" s="102">
        <f>SUM(D451:D461)</f>
        <v>6563</v>
      </c>
      <c r="E450" s="321"/>
      <c r="F450" s="103">
        <f>SUM(F451:F461)</f>
        <v>2522</v>
      </c>
      <c r="G450" s="322"/>
      <c r="H450" s="104"/>
      <c r="I450" s="105"/>
    </row>
    <row r="451" spans="1:9" s="43" customFormat="1" ht="18" customHeight="1">
      <c r="A451" s="48" t="s">
        <v>547</v>
      </c>
      <c r="B451" s="53"/>
      <c r="C451" s="101"/>
      <c r="D451" s="122">
        <v>70</v>
      </c>
      <c r="E451" s="321"/>
      <c r="F451" s="123">
        <v>70</v>
      </c>
      <c r="G451" s="322"/>
      <c r="H451" s="104"/>
      <c r="I451" s="105"/>
    </row>
    <row r="452" spans="1:9" ht="18" customHeight="1">
      <c r="A452" s="48" t="s">
        <v>772</v>
      </c>
      <c r="B452" s="106">
        <v>1213</v>
      </c>
      <c r="C452" s="107">
        <v>1213</v>
      </c>
      <c r="D452" s="111">
        <v>1325</v>
      </c>
      <c r="E452" s="321"/>
      <c r="F452" s="109">
        <v>1325</v>
      </c>
      <c r="G452" s="322"/>
      <c r="H452" s="110"/>
      <c r="I452" s="105"/>
    </row>
    <row r="453" spans="1:9" ht="18" customHeight="1">
      <c r="A453" s="48" t="s">
        <v>390</v>
      </c>
      <c r="B453" s="106">
        <v>1086</v>
      </c>
      <c r="C453" s="107">
        <v>407</v>
      </c>
      <c r="D453" s="111">
        <v>1378</v>
      </c>
      <c r="E453" s="321"/>
      <c r="F453" s="109"/>
      <c r="G453" s="322"/>
      <c r="H453" s="110"/>
      <c r="I453" s="105"/>
    </row>
    <row r="454" spans="1:9" ht="18" customHeight="1">
      <c r="A454" s="48" t="s">
        <v>773</v>
      </c>
      <c r="B454" s="106">
        <v>16</v>
      </c>
      <c r="C454" s="107"/>
      <c r="D454" s="111">
        <v>19</v>
      </c>
      <c r="E454" s="321"/>
      <c r="F454" s="109">
        <v>1</v>
      </c>
      <c r="G454" s="322"/>
      <c r="H454" s="110"/>
      <c r="I454" s="105"/>
    </row>
    <row r="455" spans="1:9" ht="18" customHeight="1">
      <c r="A455" s="48" t="s">
        <v>391</v>
      </c>
      <c r="B455" s="106">
        <v>10</v>
      </c>
      <c r="C455" s="107">
        <v>8</v>
      </c>
      <c r="D455" s="111">
        <v>235</v>
      </c>
      <c r="E455" s="321"/>
      <c r="F455" s="109">
        <v>155</v>
      </c>
      <c r="G455" s="322"/>
      <c r="H455" s="110"/>
      <c r="I455" s="105"/>
    </row>
    <row r="456" spans="1:9" ht="18" customHeight="1">
      <c r="A456" s="48" t="s">
        <v>392</v>
      </c>
      <c r="B456" s="106">
        <v>15</v>
      </c>
      <c r="C456" s="107"/>
      <c r="D456" s="111"/>
      <c r="E456" s="321"/>
      <c r="F456" s="109"/>
      <c r="G456" s="322"/>
      <c r="H456" s="110"/>
      <c r="I456" s="105"/>
    </row>
    <row r="457" spans="1:9" ht="18" customHeight="1">
      <c r="A457" s="48" t="s">
        <v>393</v>
      </c>
      <c r="B457" s="106">
        <v>1421</v>
      </c>
      <c r="C457" s="107"/>
      <c r="D457" s="111">
        <v>1682</v>
      </c>
      <c r="E457" s="321"/>
      <c r="F457" s="109"/>
      <c r="G457" s="322"/>
      <c r="H457" s="110"/>
      <c r="I457" s="105"/>
    </row>
    <row r="458" spans="1:9" ht="18" customHeight="1">
      <c r="A458" s="48" t="s">
        <v>774</v>
      </c>
      <c r="B458" s="106">
        <v>40</v>
      </c>
      <c r="C458" s="107">
        <v>35</v>
      </c>
      <c r="D458" s="111">
        <v>118</v>
      </c>
      <c r="E458" s="321"/>
      <c r="F458" s="109">
        <v>38</v>
      </c>
      <c r="G458" s="322"/>
      <c r="H458" s="110"/>
      <c r="I458" s="105"/>
    </row>
    <row r="459" spans="1:9" ht="18" customHeight="1">
      <c r="A459" s="48" t="s">
        <v>775</v>
      </c>
      <c r="B459" s="106">
        <v>69</v>
      </c>
      <c r="C459" s="107">
        <v>60</v>
      </c>
      <c r="D459" s="111">
        <v>220</v>
      </c>
      <c r="E459" s="321"/>
      <c r="F459" s="109"/>
      <c r="G459" s="322"/>
      <c r="H459" s="110"/>
      <c r="I459" s="105"/>
    </row>
    <row r="460" spans="1:9" ht="18" customHeight="1">
      <c r="A460" s="48" t="s">
        <v>776</v>
      </c>
      <c r="B460" s="106">
        <v>1069</v>
      </c>
      <c r="C460" s="107">
        <v>260</v>
      </c>
      <c r="D460" s="111">
        <v>947</v>
      </c>
      <c r="E460" s="321"/>
      <c r="F460" s="109">
        <v>584</v>
      </c>
      <c r="G460" s="322"/>
      <c r="H460" s="110"/>
      <c r="I460" s="105"/>
    </row>
    <row r="461" spans="1:9" ht="18" customHeight="1">
      <c r="A461" s="48" t="s">
        <v>394</v>
      </c>
      <c r="B461" s="106">
        <v>853</v>
      </c>
      <c r="C461" s="107">
        <v>483</v>
      </c>
      <c r="D461" s="111">
        <v>569</v>
      </c>
      <c r="E461" s="321"/>
      <c r="F461" s="109">
        <v>349</v>
      </c>
      <c r="G461" s="322"/>
      <c r="H461" s="110"/>
      <c r="I461" s="105"/>
    </row>
    <row r="462" spans="1:9" s="43" customFormat="1" ht="18" customHeight="1">
      <c r="A462" s="47" t="s">
        <v>395</v>
      </c>
      <c r="B462" s="53">
        <v>21800</v>
      </c>
      <c r="C462" s="101">
        <v>8027</v>
      </c>
      <c r="D462" s="102">
        <f>SUM(D463:D476)</f>
        <v>18911</v>
      </c>
      <c r="E462" s="321"/>
      <c r="F462" s="103">
        <f>SUM(F463:F476)</f>
        <v>5762</v>
      </c>
      <c r="G462" s="322"/>
      <c r="H462" s="104"/>
      <c r="I462" s="105"/>
    </row>
    <row r="463" spans="1:9" ht="18" customHeight="1">
      <c r="A463" s="48" t="s">
        <v>128</v>
      </c>
      <c r="B463" s="106">
        <v>662</v>
      </c>
      <c r="C463" s="107">
        <v>662</v>
      </c>
      <c r="D463" s="111">
        <v>892</v>
      </c>
      <c r="E463" s="321"/>
      <c r="F463" s="109">
        <v>892</v>
      </c>
      <c r="G463" s="322"/>
      <c r="H463" s="110"/>
      <c r="I463" s="105"/>
    </row>
    <row r="464" spans="1:9" ht="18" customHeight="1">
      <c r="A464" s="48" t="s">
        <v>396</v>
      </c>
      <c r="B464" s="106">
        <v>93</v>
      </c>
      <c r="C464" s="107"/>
      <c r="D464" s="111"/>
      <c r="E464" s="321"/>
      <c r="F464" s="109"/>
      <c r="G464" s="322"/>
      <c r="H464" s="110"/>
      <c r="I464" s="105"/>
    </row>
    <row r="465" spans="1:9" ht="18" customHeight="1">
      <c r="A465" s="48" t="s">
        <v>397</v>
      </c>
      <c r="B465" s="106">
        <v>6274</v>
      </c>
      <c r="C465" s="107">
        <v>352</v>
      </c>
      <c r="D465" s="111">
        <v>7974</v>
      </c>
      <c r="E465" s="321"/>
      <c r="F465" s="109"/>
      <c r="G465" s="322"/>
      <c r="H465" s="110"/>
      <c r="I465" s="105"/>
    </row>
    <row r="466" spans="1:9" ht="18" customHeight="1">
      <c r="A466" s="48" t="s">
        <v>398</v>
      </c>
      <c r="B466" s="106">
        <v>2394</v>
      </c>
      <c r="C466" s="107">
        <v>2249</v>
      </c>
      <c r="D466" s="111">
        <v>2064</v>
      </c>
      <c r="E466" s="321"/>
      <c r="F466" s="109">
        <v>2039</v>
      </c>
      <c r="G466" s="322"/>
      <c r="H466" s="110"/>
      <c r="I466" s="105"/>
    </row>
    <row r="467" spans="1:9" ht="18" customHeight="1">
      <c r="A467" s="48" t="s">
        <v>777</v>
      </c>
      <c r="B467" s="106"/>
      <c r="C467" s="107"/>
      <c r="D467" s="111">
        <v>26</v>
      </c>
      <c r="E467" s="321"/>
      <c r="F467" s="109">
        <v>26</v>
      </c>
      <c r="G467" s="322"/>
      <c r="H467" s="110"/>
      <c r="I467" s="105"/>
    </row>
    <row r="468" spans="1:9" ht="18" customHeight="1">
      <c r="A468" s="48" t="s">
        <v>399</v>
      </c>
      <c r="B468" s="106">
        <v>2142</v>
      </c>
      <c r="C468" s="107">
        <v>67</v>
      </c>
      <c r="D468" s="111">
        <v>2416</v>
      </c>
      <c r="E468" s="321"/>
      <c r="F468" s="109">
        <v>37</v>
      </c>
      <c r="G468" s="322"/>
      <c r="H468" s="110"/>
      <c r="I468" s="105"/>
    </row>
    <row r="469" spans="1:9" ht="18" customHeight="1">
      <c r="A469" s="48" t="s">
        <v>400</v>
      </c>
      <c r="B469" s="106">
        <v>216</v>
      </c>
      <c r="C469" s="107">
        <v>8</v>
      </c>
      <c r="D469" s="111">
        <v>39</v>
      </c>
      <c r="E469" s="321"/>
      <c r="F469" s="109"/>
      <c r="G469" s="322"/>
      <c r="H469" s="110"/>
      <c r="I469" s="105"/>
    </row>
    <row r="470" spans="1:9" ht="18" customHeight="1">
      <c r="A470" s="48" t="s">
        <v>401</v>
      </c>
      <c r="B470" s="106">
        <v>901</v>
      </c>
      <c r="C470" s="107">
        <v>421</v>
      </c>
      <c r="D470" s="111">
        <v>289</v>
      </c>
      <c r="E470" s="321"/>
      <c r="F470" s="109">
        <v>170</v>
      </c>
      <c r="G470" s="322"/>
      <c r="H470" s="110"/>
      <c r="I470" s="105"/>
    </row>
    <row r="471" spans="1:9" ht="18" customHeight="1">
      <c r="A471" s="48" t="s">
        <v>778</v>
      </c>
      <c r="B471" s="106"/>
      <c r="C471" s="107"/>
      <c r="D471" s="111">
        <v>30</v>
      </c>
      <c r="E471" s="321"/>
      <c r="F471" s="109"/>
      <c r="G471" s="322"/>
      <c r="H471" s="110"/>
      <c r="I471" s="105"/>
    </row>
    <row r="472" spans="1:9" ht="18" customHeight="1">
      <c r="A472" s="48" t="s">
        <v>402</v>
      </c>
      <c r="B472" s="106">
        <v>3585</v>
      </c>
      <c r="C472" s="107">
        <v>125</v>
      </c>
      <c r="D472" s="111">
        <v>795</v>
      </c>
      <c r="E472" s="321"/>
      <c r="F472" s="109"/>
      <c r="G472" s="322"/>
      <c r="H472" s="110"/>
      <c r="I472" s="105"/>
    </row>
    <row r="473" spans="1:9" ht="18" customHeight="1">
      <c r="A473" s="48" t="s">
        <v>403</v>
      </c>
      <c r="B473" s="106">
        <v>100</v>
      </c>
      <c r="C473" s="107"/>
      <c r="D473" s="111"/>
      <c r="E473" s="321"/>
      <c r="F473" s="109"/>
      <c r="G473" s="322"/>
      <c r="H473" s="110"/>
      <c r="I473" s="105"/>
    </row>
    <row r="474" spans="1:9" ht="18" customHeight="1">
      <c r="A474" s="48" t="s">
        <v>581</v>
      </c>
      <c r="B474" s="106">
        <v>2</v>
      </c>
      <c r="C474" s="107">
        <v>2</v>
      </c>
      <c r="D474" s="111">
        <v>2</v>
      </c>
      <c r="E474" s="321"/>
      <c r="F474" s="109">
        <v>2</v>
      </c>
      <c r="G474" s="322"/>
      <c r="H474" s="110"/>
      <c r="I474" s="105"/>
    </row>
    <row r="475" spans="1:9" ht="18" customHeight="1">
      <c r="A475" s="48" t="s">
        <v>404</v>
      </c>
      <c r="B475" s="106">
        <v>612</v>
      </c>
      <c r="C475" s="107">
        <v>260</v>
      </c>
      <c r="D475" s="111">
        <v>1020</v>
      </c>
      <c r="E475" s="321"/>
      <c r="F475" s="109"/>
      <c r="G475" s="322"/>
      <c r="H475" s="110"/>
      <c r="I475" s="105"/>
    </row>
    <row r="476" spans="1:9" ht="18" customHeight="1">
      <c r="A476" s="48" t="s">
        <v>405</v>
      </c>
      <c r="B476" s="106">
        <v>4819</v>
      </c>
      <c r="C476" s="107">
        <v>3881</v>
      </c>
      <c r="D476" s="111">
        <v>3364</v>
      </c>
      <c r="E476" s="321"/>
      <c r="F476" s="109">
        <v>2596</v>
      </c>
      <c r="G476" s="322"/>
      <c r="H476" s="131"/>
      <c r="I476" s="105"/>
    </row>
    <row r="477" spans="1:9" s="43" customFormat="1" ht="18" customHeight="1">
      <c r="A477" s="47" t="s">
        <v>406</v>
      </c>
      <c r="B477" s="53">
        <v>6415</v>
      </c>
      <c r="C477" s="101">
        <v>3169</v>
      </c>
      <c r="D477" s="102">
        <f>SUM(D478:D482)</f>
        <v>7392</v>
      </c>
      <c r="E477" s="321"/>
      <c r="F477" s="103">
        <f>SUM(F478:F482)</f>
        <v>3502</v>
      </c>
      <c r="G477" s="322"/>
      <c r="H477" s="104"/>
      <c r="I477" s="105"/>
    </row>
    <row r="478" spans="1:9" ht="18" customHeight="1">
      <c r="A478" s="48" t="s">
        <v>407</v>
      </c>
      <c r="B478" s="106">
        <v>754</v>
      </c>
      <c r="C478" s="107">
        <v>425</v>
      </c>
      <c r="D478" s="111">
        <v>1303</v>
      </c>
      <c r="E478" s="321"/>
      <c r="F478" s="109">
        <v>462</v>
      </c>
      <c r="G478" s="322"/>
      <c r="H478" s="110"/>
      <c r="I478" s="105"/>
    </row>
    <row r="479" spans="1:9" ht="18" customHeight="1">
      <c r="A479" s="48" t="s">
        <v>408</v>
      </c>
      <c r="B479" s="106">
        <v>687</v>
      </c>
      <c r="C479" s="107"/>
      <c r="D479" s="111">
        <v>1646</v>
      </c>
      <c r="E479" s="321"/>
      <c r="F479" s="109">
        <v>110</v>
      </c>
      <c r="G479" s="322"/>
      <c r="H479" s="110"/>
      <c r="I479" s="105"/>
    </row>
    <row r="480" spans="1:9" ht="18" customHeight="1">
      <c r="A480" s="48" t="s">
        <v>409</v>
      </c>
      <c r="B480" s="106"/>
      <c r="C480" s="107"/>
      <c r="D480" s="111">
        <v>110</v>
      </c>
      <c r="E480" s="321"/>
      <c r="F480" s="109">
        <v>30</v>
      </c>
      <c r="G480" s="322"/>
      <c r="H480" s="110"/>
      <c r="I480" s="105"/>
    </row>
    <row r="481" spans="1:9" ht="18" customHeight="1">
      <c r="A481" s="48" t="s">
        <v>410</v>
      </c>
      <c r="B481" s="106">
        <v>800</v>
      </c>
      <c r="C481" s="107"/>
      <c r="D481" s="111">
        <v>680</v>
      </c>
      <c r="E481" s="321"/>
      <c r="F481" s="109"/>
      <c r="G481" s="322"/>
      <c r="H481" s="110"/>
      <c r="I481" s="105"/>
    </row>
    <row r="482" spans="1:9" ht="18" customHeight="1">
      <c r="A482" s="48" t="s">
        <v>411</v>
      </c>
      <c r="B482" s="106">
        <v>4174</v>
      </c>
      <c r="C482" s="107">
        <v>2744</v>
      </c>
      <c r="D482" s="111">
        <v>3653</v>
      </c>
      <c r="E482" s="321"/>
      <c r="F482" s="109">
        <v>2900</v>
      </c>
      <c r="G482" s="322"/>
      <c r="H482" s="110"/>
      <c r="I482" s="105"/>
    </row>
    <row r="483" spans="1:9" s="43" customFormat="1" ht="18" customHeight="1">
      <c r="A483" s="47" t="s">
        <v>412</v>
      </c>
      <c r="B483" s="53">
        <v>518</v>
      </c>
      <c r="C483" s="101">
        <v>0</v>
      </c>
      <c r="D483" s="102">
        <f>SUM(D484:D486)</f>
        <v>6072</v>
      </c>
      <c r="E483" s="321"/>
      <c r="F483" s="103">
        <f>SUM(F484:F486)</f>
        <v>0</v>
      </c>
      <c r="G483" s="322"/>
      <c r="H483" s="104"/>
      <c r="I483" s="105"/>
    </row>
    <row r="484" spans="1:9" ht="18" customHeight="1">
      <c r="A484" s="48" t="s">
        <v>413</v>
      </c>
      <c r="B484" s="106">
        <v>462</v>
      </c>
      <c r="C484" s="107"/>
      <c r="D484" s="111"/>
      <c r="E484" s="321"/>
      <c r="F484" s="109"/>
      <c r="G484" s="322"/>
      <c r="H484" s="110"/>
      <c r="I484" s="105"/>
    </row>
    <row r="485" spans="1:9" ht="18" customHeight="1">
      <c r="A485" s="48" t="s">
        <v>582</v>
      </c>
      <c r="B485" s="106">
        <v>56</v>
      </c>
      <c r="C485" s="107"/>
      <c r="D485" s="111"/>
      <c r="E485" s="321"/>
      <c r="F485" s="109"/>
      <c r="G485" s="322"/>
      <c r="H485" s="110"/>
      <c r="I485" s="105"/>
    </row>
    <row r="486" spans="1:9" ht="18" customHeight="1">
      <c r="A486" s="48" t="s">
        <v>779</v>
      </c>
      <c r="B486" s="106"/>
      <c r="C486" s="107"/>
      <c r="D486" s="111">
        <v>6072</v>
      </c>
      <c r="E486" s="321"/>
      <c r="F486" s="109"/>
      <c r="G486" s="322"/>
      <c r="H486" s="110"/>
      <c r="I486" s="105"/>
    </row>
    <row r="487" spans="1:9" s="43" customFormat="1" ht="18" customHeight="1">
      <c r="A487" s="47" t="s">
        <v>414</v>
      </c>
      <c r="B487" s="53">
        <v>11213</v>
      </c>
      <c r="C487" s="101">
        <v>8325</v>
      </c>
      <c r="D487" s="102">
        <f>SUM(D488:D491)</f>
        <v>14499</v>
      </c>
      <c r="E487" s="321"/>
      <c r="F487" s="103">
        <f>SUM(F488:F491)</f>
        <v>12080</v>
      </c>
      <c r="G487" s="322"/>
      <c r="H487" s="104"/>
      <c r="I487" s="105"/>
    </row>
    <row r="488" spans="1:9" ht="18" customHeight="1">
      <c r="A488" s="48" t="s">
        <v>415</v>
      </c>
      <c r="B488" s="106">
        <v>2749</v>
      </c>
      <c r="C488" s="107"/>
      <c r="D488" s="111">
        <v>2334</v>
      </c>
      <c r="E488" s="321"/>
      <c r="F488" s="109"/>
      <c r="G488" s="322"/>
      <c r="H488" s="131"/>
      <c r="I488" s="105"/>
    </row>
    <row r="489" spans="1:9" ht="18" customHeight="1">
      <c r="A489" s="48" t="s">
        <v>416</v>
      </c>
      <c r="B489" s="106">
        <v>8456</v>
      </c>
      <c r="C489" s="107">
        <v>8317</v>
      </c>
      <c r="D489" s="111">
        <v>12076</v>
      </c>
      <c r="E489" s="321"/>
      <c r="F489" s="109">
        <v>11991</v>
      </c>
      <c r="G489" s="322"/>
      <c r="H489" s="110"/>
      <c r="I489" s="105"/>
    </row>
    <row r="490" spans="1:9" ht="18" customHeight="1">
      <c r="A490" s="48" t="s">
        <v>583</v>
      </c>
      <c r="B490" s="106"/>
      <c r="C490" s="107"/>
      <c r="D490" s="111">
        <v>40</v>
      </c>
      <c r="E490" s="321"/>
      <c r="F490" s="109">
        <v>40</v>
      </c>
      <c r="G490" s="322"/>
      <c r="H490" s="110"/>
      <c r="I490" s="105"/>
    </row>
    <row r="491" spans="1:9" ht="18" customHeight="1">
      <c r="A491" s="48" t="s">
        <v>417</v>
      </c>
      <c r="B491" s="106">
        <v>8</v>
      </c>
      <c r="C491" s="107">
        <v>8</v>
      </c>
      <c r="D491" s="111">
        <v>49</v>
      </c>
      <c r="E491" s="321"/>
      <c r="F491" s="109">
        <v>49</v>
      </c>
      <c r="G491" s="322"/>
      <c r="H491" s="110"/>
      <c r="I491" s="105"/>
    </row>
    <row r="492" spans="1:9" s="43" customFormat="1" ht="18" customHeight="1">
      <c r="A492" s="47" t="s">
        <v>418</v>
      </c>
      <c r="B492" s="53">
        <v>3210</v>
      </c>
      <c r="C492" s="101">
        <v>391</v>
      </c>
      <c r="D492" s="102">
        <f>SUM(D493:D495)</f>
        <v>1022</v>
      </c>
      <c r="E492" s="321"/>
      <c r="F492" s="103">
        <f>SUM(F493:F495)</f>
        <v>392</v>
      </c>
      <c r="G492" s="322"/>
      <c r="H492" s="104"/>
      <c r="I492" s="105"/>
    </row>
    <row r="493" spans="1:9" ht="18" customHeight="1">
      <c r="A493" s="48" t="s">
        <v>419</v>
      </c>
      <c r="B493" s="106">
        <v>200</v>
      </c>
      <c r="C493" s="107"/>
      <c r="D493" s="111"/>
      <c r="E493" s="321"/>
      <c r="F493" s="109"/>
      <c r="G493" s="322"/>
      <c r="H493" s="110"/>
      <c r="I493" s="105"/>
    </row>
    <row r="494" spans="1:9" ht="18" customHeight="1">
      <c r="A494" s="48" t="s">
        <v>420</v>
      </c>
      <c r="B494" s="106">
        <v>391</v>
      </c>
      <c r="C494" s="107">
        <v>391</v>
      </c>
      <c r="D494" s="111">
        <v>392</v>
      </c>
      <c r="E494" s="321"/>
      <c r="F494" s="109">
        <v>392</v>
      </c>
      <c r="G494" s="322"/>
      <c r="H494" s="110"/>
      <c r="I494" s="105"/>
    </row>
    <row r="495" spans="1:9" ht="18" customHeight="1">
      <c r="A495" s="48" t="s">
        <v>584</v>
      </c>
      <c r="B495" s="106">
        <v>2619</v>
      </c>
      <c r="C495" s="107"/>
      <c r="D495" s="111">
        <v>630</v>
      </c>
      <c r="E495" s="321"/>
      <c r="F495" s="109"/>
      <c r="G495" s="322"/>
      <c r="H495" s="110"/>
      <c r="I495" s="105"/>
    </row>
    <row r="496" spans="1:9" s="43" customFormat="1" ht="18" customHeight="1">
      <c r="A496" s="47" t="s">
        <v>421</v>
      </c>
      <c r="B496" s="53">
        <v>7311</v>
      </c>
      <c r="C496" s="101">
        <v>7150</v>
      </c>
      <c r="D496" s="102">
        <f>SUM(D497)</f>
        <v>6491</v>
      </c>
      <c r="E496" s="321"/>
      <c r="F496" s="103">
        <f>SUM(F497)</f>
        <v>5755</v>
      </c>
      <c r="G496" s="322"/>
      <c r="H496" s="104"/>
      <c r="I496" s="105"/>
    </row>
    <row r="497" spans="1:9" ht="18" customHeight="1" thickBot="1">
      <c r="A497" s="48" t="s">
        <v>422</v>
      </c>
      <c r="B497" s="112">
        <v>7311</v>
      </c>
      <c r="C497" s="113">
        <v>7150</v>
      </c>
      <c r="D497" s="114">
        <v>6491</v>
      </c>
      <c r="E497" s="336"/>
      <c r="F497" s="115">
        <v>5755</v>
      </c>
      <c r="G497" s="337"/>
      <c r="H497" s="110"/>
      <c r="I497" s="105"/>
    </row>
    <row r="498" spans="1:9" s="319" customFormat="1" ht="36" customHeight="1">
      <c r="A498" s="352" t="s">
        <v>423</v>
      </c>
      <c r="B498" s="345">
        <f>B499+B509+B514+B517</f>
        <v>20035</v>
      </c>
      <c r="C498" s="353">
        <f>C499+C509+C514+C517</f>
        <v>11878</v>
      </c>
      <c r="D498" s="314">
        <f>D499+D509+D514+D517</f>
        <v>27911</v>
      </c>
      <c r="E498" s="316">
        <f>(D498/B498-1)*100</f>
        <v>39.3</v>
      </c>
      <c r="F498" s="317">
        <f>SUM(F499,F509,F514,F517)</f>
        <v>21552</v>
      </c>
      <c r="G498" s="349">
        <f>(F498/C498-1)*100</f>
        <v>81.4</v>
      </c>
      <c r="H498" s="350" t="s">
        <v>780</v>
      </c>
      <c r="I498" s="105"/>
    </row>
    <row r="499" spans="1:9" s="43" customFormat="1" ht="18" customHeight="1">
      <c r="A499" s="42" t="s">
        <v>424</v>
      </c>
      <c r="B499" s="102">
        <v>16207</v>
      </c>
      <c r="C499" s="320">
        <v>11718</v>
      </c>
      <c r="D499" s="53">
        <f>SUM(D500:D508)</f>
        <v>23970</v>
      </c>
      <c r="E499" s="321"/>
      <c r="F499" s="103">
        <f>SUM(F500:F508)</f>
        <v>21552</v>
      </c>
      <c r="G499" s="322"/>
      <c r="H499" s="104"/>
      <c r="I499" s="105"/>
    </row>
    <row r="500" spans="1:9" ht="18" customHeight="1">
      <c r="A500" s="44" t="s">
        <v>128</v>
      </c>
      <c r="B500" s="111">
        <v>2152</v>
      </c>
      <c r="C500" s="324">
        <v>2152</v>
      </c>
      <c r="D500" s="106">
        <v>2549</v>
      </c>
      <c r="E500" s="321"/>
      <c r="F500" s="109">
        <v>2549</v>
      </c>
      <c r="G500" s="322"/>
      <c r="H500" s="110"/>
      <c r="I500" s="105"/>
    </row>
    <row r="501" spans="1:9" ht="18" customHeight="1">
      <c r="A501" s="44" t="s">
        <v>129</v>
      </c>
      <c r="B501" s="111">
        <v>654</v>
      </c>
      <c r="C501" s="324">
        <v>654</v>
      </c>
      <c r="D501" s="106">
        <v>1092</v>
      </c>
      <c r="E501" s="321"/>
      <c r="F501" s="109">
        <v>1092</v>
      </c>
      <c r="G501" s="322"/>
      <c r="H501" s="110"/>
      <c r="I501" s="105"/>
    </row>
    <row r="502" spans="1:9" ht="18" customHeight="1">
      <c r="A502" s="44" t="s">
        <v>585</v>
      </c>
      <c r="B502" s="111">
        <v>8405</v>
      </c>
      <c r="C502" s="324">
        <v>8219</v>
      </c>
      <c r="D502" s="106">
        <v>17109</v>
      </c>
      <c r="E502" s="321"/>
      <c r="F502" s="109">
        <v>17101</v>
      </c>
      <c r="G502" s="322"/>
      <c r="H502" s="110"/>
      <c r="I502" s="105"/>
    </row>
    <row r="503" spans="1:9" ht="18" customHeight="1">
      <c r="A503" s="44" t="s">
        <v>586</v>
      </c>
      <c r="B503" s="111">
        <v>222</v>
      </c>
      <c r="C503" s="324">
        <v>192</v>
      </c>
      <c r="D503" s="106">
        <v>12</v>
      </c>
      <c r="E503" s="321"/>
      <c r="F503" s="109">
        <v>12</v>
      </c>
      <c r="G503" s="322"/>
      <c r="H503" s="110"/>
      <c r="I503" s="105"/>
    </row>
    <row r="504" spans="1:9" ht="18" customHeight="1">
      <c r="A504" s="44" t="s">
        <v>587</v>
      </c>
      <c r="B504" s="111">
        <v>2</v>
      </c>
      <c r="C504" s="324">
        <v>2</v>
      </c>
      <c r="D504" s="106">
        <v>11</v>
      </c>
      <c r="E504" s="321"/>
      <c r="F504" s="109">
        <v>11</v>
      </c>
      <c r="G504" s="322"/>
      <c r="H504" s="110"/>
      <c r="I504" s="105"/>
    </row>
    <row r="505" spans="1:9" ht="18" customHeight="1">
      <c r="A505" s="44" t="s">
        <v>781</v>
      </c>
      <c r="B505" s="111"/>
      <c r="C505" s="324"/>
      <c r="D505" s="106">
        <v>35</v>
      </c>
      <c r="E505" s="321"/>
      <c r="F505" s="109">
        <v>35</v>
      </c>
      <c r="G505" s="322"/>
      <c r="H505" s="110"/>
      <c r="I505" s="105"/>
    </row>
    <row r="506" spans="1:9" ht="18" customHeight="1">
      <c r="A506" s="44" t="s">
        <v>588</v>
      </c>
      <c r="B506" s="111">
        <v>32</v>
      </c>
      <c r="C506" s="324">
        <v>32</v>
      </c>
      <c r="D506" s="106"/>
      <c r="E506" s="321"/>
      <c r="F506" s="109"/>
      <c r="G506" s="322"/>
      <c r="H506" s="110"/>
      <c r="I506" s="105"/>
    </row>
    <row r="507" spans="1:9" ht="18" customHeight="1">
      <c r="A507" s="44" t="s">
        <v>425</v>
      </c>
      <c r="B507" s="111">
        <v>50</v>
      </c>
      <c r="C507" s="324">
        <v>50</v>
      </c>
      <c r="D507" s="106">
        <v>350</v>
      </c>
      <c r="E507" s="321"/>
      <c r="F507" s="109">
        <v>350</v>
      </c>
      <c r="G507" s="322"/>
      <c r="H507" s="110"/>
      <c r="I507" s="105"/>
    </row>
    <row r="508" spans="1:9" ht="18" customHeight="1">
      <c r="A508" s="44" t="s">
        <v>426</v>
      </c>
      <c r="B508" s="111">
        <v>4690</v>
      </c>
      <c r="C508" s="324">
        <v>417</v>
      </c>
      <c r="D508" s="106">
        <v>2812</v>
      </c>
      <c r="E508" s="321"/>
      <c r="F508" s="109">
        <v>402</v>
      </c>
      <c r="G508" s="322"/>
      <c r="H508" s="110"/>
      <c r="I508" s="105"/>
    </row>
    <row r="509" spans="1:9" s="43" customFormat="1" ht="18" customHeight="1">
      <c r="A509" s="42" t="s">
        <v>589</v>
      </c>
      <c r="B509" s="102">
        <v>771</v>
      </c>
      <c r="C509" s="320"/>
      <c r="D509" s="53">
        <f>SUM(D510:D513)</f>
        <v>689</v>
      </c>
      <c r="E509" s="321"/>
      <c r="F509" s="103"/>
      <c r="G509" s="322"/>
      <c r="H509" s="104"/>
      <c r="I509" s="105"/>
    </row>
    <row r="510" spans="1:9" ht="18" customHeight="1">
      <c r="A510" s="44" t="s">
        <v>427</v>
      </c>
      <c r="B510" s="111">
        <v>245</v>
      </c>
      <c r="C510" s="324"/>
      <c r="D510" s="106">
        <v>225</v>
      </c>
      <c r="E510" s="321"/>
      <c r="F510" s="109"/>
      <c r="G510" s="322"/>
      <c r="H510" s="110"/>
      <c r="I510" s="105"/>
    </row>
    <row r="511" spans="1:9" ht="18" customHeight="1">
      <c r="A511" s="44" t="s">
        <v>428</v>
      </c>
      <c r="B511" s="111">
        <v>475</v>
      </c>
      <c r="C511" s="324"/>
      <c r="D511" s="106">
        <v>431</v>
      </c>
      <c r="E511" s="321"/>
      <c r="F511" s="109"/>
      <c r="G511" s="322"/>
      <c r="H511" s="110"/>
      <c r="I511" s="105"/>
    </row>
    <row r="512" spans="1:9" ht="18" customHeight="1">
      <c r="A512" s="44" t="s">
        <v>429</v>
      </c>
      <c r="B512" s="111">
        <v>34</v>
      </c>
      <c r="C512" s="324"/>
      <c r="D512" s="106">
        <v>33</v>
      </c>
      <c r="E512" s="321"/>
      <c r="F512" s="109"/>
      <c r="G512" s="322"/>
      <c r="H512" s="110"/>
      <c r="I512" s="105"/>
    </row>
    <row r="513" spans="1:9" ht="18" customHeight="1">
      <c r="A513" s="44" t="s">
        <v>590</v>
      </c>
      <c r="B513" s="111">
        <v>17</v>
      </c>
      <c r="C513" s="324"/>
      <c r="D513" s="106"/>
      <c r="E513" s="321"/>
      <c r="F513" s="109"/>
      <c r="G513" s="322"/>
      <c r="H513" s="110"/>
      <c r="I513" s="105"/>
    </row>
    <row r="514" spans="1:9" s="43" customFormat="1" ht="18" customHeight="1">
      <c r="A514" s="42" t="s">
        <v>591</v>
      </c>
      <c r="B514" s="102">
        <v>2897</v>
      </c>
      <c r="C514" s="320"/>
      <c r="D514" s="53">
        <f>SUM(D515:D516)</f>
        <v>3252</v>
      </c>
      <c r="E514" s="321"/>
      <c r="F514" s="103"/>
      <c r="G514" s="322"/>
      <c r="H514" s="104"/>
      <c r="I514" s="105"/>
    </row>
    <row r="515" spans="1:9" s="43" customFormat="1" ht="18" customHeight="1">
      <c r="A515" s="44" t="s">
        <v>592</v>
      </c>
      <c r="B515" s="111">
        <v>1386</v>
      </c>
      <c r="C515" s="320"/>
      <c r="D515" s="182">
        <v>-7</v>
      </c>
      <c r="E515" s="321"/>
      <c r="F515" s="103"/>
      <c r="G515" s="322"/>
      <c r="H515" s="104"/>
      <c r="I515" s="105"/>
    </row>
    <row r="516" spans="1:9" s="43" customFormat="1" ht="18" customHeight="1">
      <c r="A516" s="354" t="s">
        <v>430</v>
      </c>
      <c r="B516" s="111">
        <v>1511</v>
      </c>
      <c r="C516" s="320"/>
      <c r="D516" s="106">
        <v>3259</v>
      </c>
      <c r="E516" s="321"/>
      <c r="F516" s="103"/>
      <c r="G516" s="322"/>
      <c r="H516" s="104"/>
      <c r="I516" s="105"/>
    </row>
    <row r="517" spans="1:9" s="43" customFormat="1" ht="18" customHeight="1">
      <c r="A517" s="42" t="s">
        <v>593</v>
      </c>
      <c r="B517" s="102">
        <v>160</v>
      </c>
      <c r="C517" s="320">
        <v>160</v>
      </c>
      <c r="D517" s="53">
        <f>SUM(D518:D518)</f>
        <v>0</v>
      </c>
      <c r="E517" s="321"/>
      <c r="F517" s="103">
        <f>SUM(F518:F518)</f>
        <v>0</v>
      </c>
      <c r="G517" s="322"/>
      <c r="H517" s="104"/>
      <c r="I517" s="105"/>
    </row>
    <row r="518" spans="1:9" ht="18" customHeight="1" thickBot="1">
      <c r="A518" s="45" t="s">
        <v>431</v>
      </c>
      <c r="B518" s="114">
        <v>160</v>
      </c>
      <c r="C518" s="335">
        <v>160</v>
      </c>
      <c r="D518" s="112"/>
      <c r="E518" s="336"/>
      <c r="F518" s="115"/>
      <c r="G518" s="337"/>
      <c r="H518" s="110"/>
      <c r="I518" s="105"/>
    </row>
    <row r="519" spans="1:9" s="319" customFormat="1" ht="18" customHeight="1">
      <c r="A519" s="352" t="s">
        <v>432</v>
      </c>
      <c r="B519" s="345">
        <f>SUM(B520,B522,B525)</f>
        <v>24675</v>
      </c>
      <c r="C519" s="345">
        <f>SUM(C520,C522,C525)</f>
        <v>19635</v>
      </c>
      <c r="D519" s="345">
        <f>SUM(D520,D522,D525)</f>
        <v>72750</v>
      </c>
      <c r="E519" s="316">
        <f>(D519/B519-1)*100</f>
        <v>194.8</v>
      </c>
      <c r="F519" s="345">
        <f>SUM(F520,F522,F525)</f>
        <v>65622</v>
      </c>
      <c r="G519" s="355">
        <f>(F519/C519-1)*100</f>
        <v>234.2</v>
      </c>
      <c r="H519" s="100"/>
      <c r="I519" s="105"/>
    </row>
    <row r="520" spans="1:9" s="43" customFormat="1" ht="18" customHeight="1">
      <c r="A520" s="47" t="s">
        <v>433</v>
      </c>
      <c r="B520" s="53"/>
      <c r="C520" s="101"/>
      <c r="D520" s="102">
        <v>200</v>
      </c>
      <c r="E520" s="321"/>
      <c r="F520" s="103"/>
      <c r="G520" s="322"/>
      <c r="H520" s="104"/>
      <c r="I520" s="105"/>
    </row>
    <row r="521" spans="1:9" ht="18" customHeight="1">
      <c r="A521" s="48" t="s">
        <v>434</v>
      </c>
      <c r="B521" s="106"/>
      <c r="C521" s="107"/>
      <c r="D521" s="111">
        <v>200</v>
      </c>
      <c r="E521" s="321"/>
      <c r="F521" s="109"/>
      <c r="G521" s="322"/>
      <c r="H521" s="110"/>
      <c r="I521" s="105"/>
    </row>
    <row r="522" spans="1:9" s="43" customFormat="1" ht="18" customHeight="1">
      <c r="A522" s="47" t="s">
        <v>435</v>
      </c>
      <c r="B522" s="53">
        <v>22914</v>
      </c>
      <c r="C522" s="101">
        <v>19635</v>
      </c>
      <c r="D522" s="102">
        <f>SUM(D523:D524)</f>
        <v>71174</v>
      </c>
      <c r="E522" s="321"/>
      <c r="F522" s="103">
        <f>SUM(F523:F524)</f>
        <v>65622</v>
      </c>
      <c r="G522" s="322"/>
      <c r="H522" s="104"/>
      <c r="I522" s="105"/>
    </row>
    <row r="523" spans="1:9" ht="18" customHeight="1">
      <c r="A523" s="48" t="s">
        <v>436</v>
      </c>
      <c r="B523" s="106">
        <v>10129</v>
      </c>
      <c r="C523" s="107">
        <v>10000</v>
      </c>
      <c r="D523" s="111">
        <v>67195</v>
      </c>
      <c r="E523" s="321"/>
      <c r="F523" s="109">
        <f>67010-2000</f>
        <v>65010</v>
      </c>
      <c r="G523" s="322"/>
      <c r="H523" s="110"/>
      <c r="I523" s="105"/>
    </row>
    <row r="524" spans="1:9" ht="18" customHeight="1">
      <c r="A524" s="48" t="s">
        <v>437</v>
      </c>
      <c r="B524" s="106">
        <v>12785</v>
      </c>
      <c r="C524" s="107">
        <v>9635</v>
      </c>
      <c r="D524" s="111">
        <v>3979</v>
      </c>
      <c r="E524" s="321"/>
      <c r="F524" s="109">
        <v>612</v>
      </c>
      <c r="G524" s="322"/>
      <c r="H524" s="110"/>
      <c r="I524" s="105"/>
    </row>
    <row r="525" spans="1:9" s="43" customFormat="1" ht="18" customHeight="1">
      <c r="A525" s="47" t="s">
        <v>438</v>
      </c>
      <c r="B525" s="53">
        <v>1761</v>
      </c>
      <c r="C525" s="101"/>
      <c r="D525" s="102">
        <f>SUM(D526)</f>
        <v>1376</v>
      </c>
      <c r="E525" s="321"/>
      <c r="F525" s="103"/>
      <c r="G525" s="322"/>
      <c r="H525" s="104"/>
      <c r="I525" s="105"/>
    </row>
    <row r="526" spans="1:9" ht="18" customHeight="1" thickBot="1">
      <c r="A526" s="48" t="s">
        <v>439</v>
      </c>
      <c r="B526" s="112">
        <v>1761</v>
      </c>
      <c r="C526" s="113"/>
      <c r="D526" s="132">
        <v>1376</v>
      </c>
      <c r="E526" s="332"/>
      <c r="F526" s="133"/>
      <c r="G526" s="333"/>
      <c r="H526" s="110"/>
      <c r="I526" s="105"/>
    </row>
    <row r="527" spans="1:9" s="319" customFormat="1" ht="18" customHeight="1">
      <c r="A527" s="352" t="s">
        <v>440</v>
      </c>
      <c r="B527" s="345">
        <f>SUM(B528+B530+B534)</f>
        <v>4262</v>
      </c>
      <c r="C527" s="345">
        <f>SUM(C528+C530+C534)</f>
        <v>887</v>
      </c>
      <c r="D527" s="345">
        <f>SUM(D528+D530+D534)</f>
        <v>6639</v>
      </c>
      <c r="E527" s="316">
        <f>(D527/B527-1)*100</f>
        <v>55.8</v>
      </c>
      <c r="F527" s="317">
        <f>SUM(F528,F530,F534)</f>
        <v>1083</v>
      </c>
      <c r="G527" s="349">
        <f>(F527/C527-1)*100</f>
        <v>22.1</v>
      </c>
      <c r="H527" s="100"/>
      <c r="I527" s="105"/>
    </row>
    <row r="528" spans="1:9" s="43" customFormat="1" ht="18" customHeight="1">
      <c r="A528" s="47" t="s">
        <v>441</v>
      </c>
      <c r="B528" s="53">
        <v>1016</v>
      </c>
      <c r="C528" s="101">
        <v>420</v>
      </c>
      <c r="D528" s="102">
        <f>SUM(D529)</f>
        <v>1227</v>
      </c>
      <c r="E528" s="321"/>
      <c r="F528" s="103">
        <v>300</v>
      </c>
      <c r="G528" s="322"/>
      <c r="H528" s="104"/>
      <c r="I528" s="105"/>
    </row>
    <row r="529" spans="1:9" ht="18" customHeight="1">
      <c r="A529" s="48" t="s">
        <v>442</v>
      </c>
      <c r="B529" s="106">
        <v>1016</v>
      </c>
      <c r="C529" s="107">
        <v>420</v>
      </c>
      <c r="D529" s="111">
        <v>1227</v>
      </c>
      <c r="E529" s="321"/>
      <c r="F529" s="109">
        <v>300</v>
      </c>
      <c r="G529" s="322"/>
      <c r="H529" s="110"/>
      <c r="I529" s="105"/>
    </row>
    <row r="530" spans="1:9" s="43" customFormat="1" ht="18" customHeight="1">
      <c r="A530" s="47" t="s">
        <v>443</v>
      </c>
      <c r="B530" s="53">
        <v>2856</v>
      </c>
      <c r="C530" s="101">
        <v>467</v>
      </c>
      <c r="D530" s="102">
        <f>SUM(D531:D533)</f>
        <v>5212</v>
      </c>
      <c r="E530" s="321"/>
      <c r="F530" s="103">
        <f>SUM(F531:F533)</f>
        <v>783</v>
      </c>
      <c r="G530" s="322"/>
      <c r="H530" s="104"/>
      <c r="I530" s="105"/>
    </row>
    <row r="531" spans="1:9" ht="18" customHeight="1">
      <c r="A531" s="48" t="s">
        <v>128</v>
      </c>
      <c r="B531" s="106">
        <v>434</v>
      </c>
      <c r="C531" s="107">
        <v>434</v>
      </c>
      <c r="D531" s="111">
        <v>445</v>
      </c>
      <c r="E531" s="321"/>
      <c r="F531" s="109">
        <v>445</v>
      </c>
      <c r="G531" s="322"/>
      <c r="H531" s="110"/>
      <c r="I531" s="105"/>
    </row>
    <row r="532" spans="1:9" ht="18" customHeight="1">
      <c r="A532" s="48" t="s">
        <v>129</v>
      </c>
      <c r="B532" s="106">
        <v>33</v>
      </c>
      <c r="C532" s="107">
        <v>33</v>
      </c>
      <c r="D532" s="111">
        <v>35</v>
      </c>
      <c r="E532" s="321"/>
      <c r="F532" s="109">
        <v>35</v>
      </c>
      <c r="G532" s="322"/>
      <c r="H532" s="110"/>
      <c r="I532" s="105"/>
    </row>
    <row r="533" spans="1:9" ht="18" customHeight="1">
      <c r="A533" s="48" t="s">
        <v>444</v>
      </c>
      <c r="B533" s="106">
        <v>2389</v>
      </c>
      <c r="C533" s="107"/>
      <c r="D533" s="111">
        <v>4732</v>
      </c>
      <c r="E533" s="321"/>
      <c r="F533" s="109">
        <v>303</v>
      </c>
      <c r="G533" s="322"/>
      <c r="H533" s="110"/>
      <c r="I533" s="105"/>
    </row>
    <row r="534" spans="1:9" ht="18" customHeight="1">
      <c r="A534" s="47" t="s">
        <v>594</v>
      </c>
      <c r="B534" s="53">
        <v>390</v>
      </c>
      <c r="C534" s="101"/>
      <c r="D534" s="102">
        <f>SUM(D535:D535)</f>
        <v>200</v>
      </c>
      <c r="E534" s="321"/>
      <c r="F534" s="103"/>
      <c r="G534" s="322"/>
      <c r="H534" s="110"/>
      <c r="I534" s="105"/>
    </row>
    <row r="535" spans="1:9" ht="18" customHeight="1" thickBot="1">
      <c r="A535" s="356" t="s">
        <v>595</v>
      </c>
      <c r="B535" s="106">
        <v>390</v>
      </c>
      <c r="C535" s="107"/>
      <c r="D535" s="132">
        <v>200</v>
      </c>
      <c r="E535" s="332"/>
      <c r="F535" s="133"/>
      <c r="G535" s="333"/>
      <c r="H535" s="110"/>
      <c r="I535" s="105"/>
    </row>
    <row r="536" spans="1:9" s="319" customFormat="1" ht="18" customHeight="1">
      <c r="A536" s="352" t="s">
        <v>445</v>
      </c>
      <c r="B536" s="314">
        <v>152</v>
      </c>
      <c r="C536" s="344"/>
      <c r="D536" s="314">
        <f>D537+D539</f>
        <v>330</v>
      </c>
      <c r="E536" s="316">
        <f>(D536/B536-1)*100</f>
        <v>117.1</v>
      </c>
      <c r="F536" s="317"/>
      <c r="G536" s="318"/>
      <c r="H536" s="100"/>
      <c r="I536" s="105"/>
    </row>
    <row r="537" spans="1:9" s="319" customFormat="1" ht="18" customHeight="1">
      <c r="A537" s="357" t="s">
        <v>596</v>
      </c>
      <c r="B537" s="358">
        <v>152</v>
      </c>
      <c r="C537" s="359"/>
      <c r="D537" s="360">
        <f>SUM(D538)</f>
        <v>0</v>
      </c>
      <c r="E537" s="341"/>
      <c r="F537" s="342"/>
      <c r="G537" s="343"/>
      <c r="H537" s="127"/>
      <c r="I537" s="105"/>
    </row>
    <row r="538" spans="1:9" s="368" customFormat="1" ht="18" customHeight="1">
      <c r="A538" s="361" t="s">
        <v>597</v>
      </c>
      <c r="B538" s="362">
        <v>152</v>
      </c>
      <c r="C538" s="363"/>
      <c r="D538" s="364"/>
      <c r="E538" s="365"/>
      <c r="F538" s="366"/>
      <c r="G538" s="367"/>
      <c r="H538" s="128"/>
      <c r="I538" s="105"/>
    </row>
    <row r="539" spans="1:9" s="43" customFormat="1" ht="18" customHeight="1">
      <c r="A539" s="42" t="s">
        <v>446</v>
      </c>
      <c r="B539" s="53"/>
      <c r="C539" s="101"/>
      <c r="D539" s="53">
        <v>330</v>
      </c>
      <c r="E539" s="321"/>
      <c r="F539" s="103"/>
      <c r="G539" s="322"/>
      <c r="H539" s="104"/>
      <c r="I539" s="105"/>
    </row>
    <row r="540" spans="1:9" ht="18" customHeight="1" thickBot="1">
      <c r="A540" s="45" t="s">
        <v>447</v>
      </c>
      <c r="B540" s="112"/>
      <c r="C540" s="113"/>
      <c r="D540" s="112">
        <v>330</v>
      </c>
      <c r="E540" s="369"/>
      <c r="F540" s="115"/>
      <c r="G540" s="337"/>
      <c r="H540" s="134"/>
      <c r="I540" s="105"/>
    </row>
    <row r="541" spans="1:9" s="368" customFormat="1" ht="18" customHeight="1">
      <c r="A541" s="313" t="s">
        <v>598</v>
      </c>
      <c r="B541" s="314">
        <v>801</v>
      </c>
      <c r="C541" s="344">
        <v>801</v>
      </c>
      <c r="D541" s="345">
        <v>20</v>
      </c>
      <c r="E541" s="370"/>
      <c r="F541" s="317">
        <v>20</v>
      </c>
      <c r="G541" s="371"/>
      <c r="H541" s="135"/>
      <c r="I541" s="372"/>
    </row>
    <row r="542" spans="1:9" ht="18" customHeight="1" thickBot="1">
      <c r="A542" s="373" t="s">
        <v>599</v>
      </c>
      <c r="B542" s="139">
        <v>801</v>
      </c>
      <c r="C542" s="140">
        <v>801</v>
      </c>
      <c r="D542" s="136">
        <v>20</v>
      </c>
      <c r="E542" s="369"/>
      <c r="F542" s="137">
        <v>20</v>
      </c>
      <c r="G542" s="337"/>
      <c r="H542" s="138"/>
      <c r="I542" s="105"/>
    </row>
    <row r="543" spans="1:9" s="319" customFormat="1" ht="42.75" customHeight="1">
      <c r="A543" s="352" t="s">
        <v>782</v>
      </c>
      <c r="B543" s="340">
        <f>B544+B556+B564</f>
        <v>3392</v>
      </c>
      <c r="C543" s="340">
        <f>C544+C556+C564</f>
        <v>3162</v>
      </c>
      <c r="D543" s="340">
        <f>D544+D556+D564</f>
        <v>5253</v>
      </c>
      <c r="E543" s="316">
        <f>(D543/B543-1)*100</f>
        <v>54.9</v>
      </c>
      <c r="F543" s="340">
        <f>F544+F556+F564</f>
        <v>4508</v>
      </c>
      <c r="G543" s="349">
        <f>(F543/C543-1)*100</f>
        <v>42.6</v>
      </c>
      <c r="H543" s="374" t="s">
        <v>783</v>
      </c>
      <c r="I543" s="105"/>
    </row>
    <row r="544" spans="1:9" s="43" customFormat="1" ht="18" customHeight="1">
      <c r="A544" s="47" t="s">
        <v>784</v>
      </c>
      <c r="B544" s="53">
        <f>SUM(B545:B555)</f>
        <v>2899</v>
      </c>
      <c r="C544" s="53">
        <f>SUM(C545:C555)</f>
        <v>2702</v>
      </c>
      <c r="D544" s="102">
        <f>SUM(D545:D555)</f>
        <v>4486</v>
      </c>
      <c r="E544" s="321"/>
      <c r="F544" s="103">
        <f>SUM(F545:F555)</f>
        <v>3776</v>
      </c>
      <c r="G544" s="322"/>
      <c r="H544" s="104"/>
      <c r="I544" s="105"/>
    </row>
    <row r="545" spans="1:9" ht="18" customHeight="1">
      <c r="A545" s="48" t="s">
        <v>128</v>
      </c>
      <c r="B545" s="106">
        <v>1766</v>
      </c>
      <c r="C545" s="107">
        <v>1766</v>
      </c>
      <c r="D545" s="111">
        <v>2252</v>
      </c>
      <c r="E545" s="321"/>
      <c r="F545" s="109">
        <v>2252</v>
      </c>
      <c r="G545" s="322"/>
      <c r="H545" s="110"/>
      <c r="I545" s="105"/>
    </row>
    <row r="546" spans="1:9" ht="18" customHeight="1">
      <c r="A546" s="48" t="s">
        <v>129</v>
      </c>
      <c r="B546" s="106">
        <v>238</v>
      </c>
      <c r="C546" s="107">
        <v>238</v>
      </c>
      <c r="D546" s="111">
        <v>591</v>
      </c>
      <c r="E546" s="321"/>
      <c r="F546" s="109">
        <v>591</v>
      </c>
      <c r="G546" s="322"/>
      <c r="H546" s="110"/>
      <c r="I546" s="105"/>
    </row>
    <row r="547" spans="1:9" ht="18" customHeight="1">
      <c r="A547" s="48" t="s">
        <v>785</v>
      </c>
      <c r="B547" s="106">
        <v>18</v>
      </c>
      <c r="C547" s="107">
        <v>18</v>
      </c>
      <c r="D547" s="111">
        <v>31</v>
      </c>
      <c r="E547" s="321"/>
      <c r="F547" s="109"/>
      <c r="G547" s="322"/>
      <c r="H547" s="110"/>
      <c r="I547" s="105"/>
    </row>
    <row r="548" spans="1:9" ht="18" customHeight="1">
      <c r="A548" s="48" t="s">
        <v>448</v>
      </c>
      <c r="B548" s="106">
        <v>235</v>
      </c>
      <c r="C548" s="107">
        <v>235</v>
      </c>
      <c r="D548" s="111">
        <v>315</v>
      </c>
      <c r="E548" s="321"/>
      <c r="F548" s="109">
        <v>315</v>
      </c>
      <c r="G548" s="322"/>
      <c r="H548" s="110"/>
      <c r="I548" s="105"/>
    </row>
    <row r="549" spans="1:9" ht="18" customHeight="1">
      <c r="A549" s="48" t="s">
        <v>786</v>
      </c>
      <c r="B549" s="106"/>
      <c r="C549" s="107"/>
      <c r="D549" s="111">
        <v>137</v>
      </c>
      <c r="E549" s="321"/>
      <c r="F549" s="109">
        <v>137</v>
      </c>
      <c r="G549" s="322"/>
      <c r="H549" s="110"/>
      <c r="I549" s="105"/>
    </row>
    <row r="550" spans="1:9" ht="18" customHeight="1">
      <c r="A550" s="48" t="s">
        <v>600</v>
      </c>
      <c r="B550" s="106">
        <v>95</v>
      </c>
      <c r="C550" s="107">
        <v>95</v>
      </c>
      <c r="D550" s="111"/>
      <c r="E550" s="321"/>
      <c r="F550" s="109"/>
      <c r="G550" s="322"/>
      <c r="H550" s="110"/>
      <c r="I550" s="105"/>
    </row>
    <row r="551" spans="1:9" ht="18" customHeight="1">
      <c r="A551" s="48" t="s">
        <v>449</v>
      </c>
      <c r="B551" s="106">
        <v>268</v>
      </c>
      <c r="C551" s="107">
        <v>71</v>
      </c>
      <c r="D551" s="111">
        <v>460</v>
      </c>
      <c r="E551" s="321"/>
      <c r="F551" s="109"/>
      <c r="G551" s="322"/>
      <c r="H551" s="110"/>
      <c r="I551" s="105"/>
    </row>
    <row r="552" spans="1:9" ht="18" customHeight="1">
      <c r="A552" s="48" t="s">
        <v>450</v>
      </c>
      <c r="B552" s="106"/>
      <c r="C552" s="107"/>
      <c r="D552" s="111">
        <v>300</v>
      </c>
      <c r="E552" s="321"/>
      <c r="F552" s="109">
        <v>300</v>
      </c>
      <c r="G552" s="322"/>
      <c r="H552" s="110"/>
      <c r="I552" s="105"/>
    </row>
    <row r="553" spans="1:9" ht="18" customHeight="1">
      <c r="A553" s="48" t="s">
        <v>451</v>
      </c>
      <c r="B553" s="106"/>
      <c r="C553" s="107"/>
      <c r="D553" s="111">
        <v>85</v>
      </c>
      <c r="E553" s="321"/>
      <c r="F553" s="109">
        <v>85</v>
      </c>
      <c r="G553" s="322"/>
      <c r="H553" s="110"/>
      <c r="I553" s="105"/>
    </row>
    <row r="554" spans="1:9" ht="18" customHeight="1">
      <c r="A554" s="48" t="s">
        <v>139</v>
      </c>
      <c r="B554" s="106">
        <v>279</v>
      </c>
      <c r="C554" s="107">
        <v>279</v>
      </c>
      <c r="D554" s="111">
        <v>26</v>
      </c>
      <c r="E554" s="321"/>
      <c r="F554" s="109">
        <v>26</v>
      </c>
      <c r="G554" s="322"/>
      <c r="H554" s="110"/>
      <c r="I554" s="105"/>
    </row>
    <row r="555" spans="1:9" ht="18" customHeight="1">
      <c r="A555" s="48" t="s">
        <v>787</v>
      </c>
      <c r="B555" s="106"/>
      <c r="C555" s="107"/>
      <c r="D555" s="111">
        <v>289</v>
      </c>
      <c r="E555" s="321"/>
      <c r="F555" s="109">
        <v>70</v>
      </c>
      <c r="G555" s="322"/>
      <c r="H555" s="110"/>
      <c r="I555" s="105"/>
    </row>
    <row r="556" spans="1:9" s="43" customFormat="1" ht="18" customHeight="1">
      <c r="A556" s="47" t="s">
        <v>452</v>
      </c>
      <c r="B556" s="53">
        <v>388</v>
      </c>
      <c r="C556" s="101">
        <v>355</v>
      </c>
      <c r="D556" s="102">
        <f>SUM(D557:D563)</f>
        <v>630</v>
      </c>
      <c r="E556" s="321"/>
      <c r="F556" s="103">
        <f>SUM(F557:F563)</f>
        <v>595</v>
      </c>
      <c r="G556" s="322"/>
      <c r="H556" s="104"/>
      <c r="I556" s="105"/>
    </row>
    <row r="557" spans="1:9" s="43" customFormat="1" ht="18" customHeight="1">
      <c r="A557" s="48" t="s">
        <v>788</v>
      </c>
      <c r="B557" s="120">
        <v>5</v>
      </c>
      <c r="C557" s="121">
        <v>5</v>
      </c>
      <c r="D557" s="122">
        <v>394</v>
      </c>
      <c r="E557" s="321"/>
      <c r="F557" s="123">
        <v>394</v>
      </c>
      <c r="G557" s="322"/>
      <c r="H557" s="104"/>
      <c r="I557" s="105"/>
    </row>
    <row r="558" spans="1:9" ht="18" customHeight="1">
      <c r="A558" s="48" t="s">
        <v>601</v>
      </c>
      <c r="B558" s="106">
        <v>32</v>
      </c>
      <c r="C558" s="107">
        <v>32</v>
      </c>
      <c r="D558" s="111">
        <v>10</v>
      </c>
      <c r="E558" s="321"/>
      <c r="F558" s="109">
        <v>10</v>
      </c>
      <c r="G558" s="322"/>
      <c r="H558" s="104"/>
      <c r="I558" s="105"/>
    </row>
    <row r="559" spans="1:9" ht="18" customHeight="1">
      <c r="A559" s="48" t="s">
        <v>602</v>
      </c>
      <c r="B559" s="106">
        <v>245</v>
      </c>
      <c r="C559" s="107">
        <v>245</v>
      </c>
      <c r="D559" s="111">
        <v>173</v>
      </c>
      <c r="E559" s="321"/>
      <c r="F559" s="109">
        <v>173</v>
      </c>
      <c r="G559" s="322"/>
      <c r="H559" s="104"/>
      <c r="I559" s="105"/>
    </row>
    <row r="560" spans="1:9" ht="18" customHeight="1">
      <c r="A560" s="48" t="s">
        <v>603</v>
      </c>
      <c r="B560" s="106">
        <v>29</v>
      </c>
      <c r="C560" s="107">
        <v>29</v>
      </c>
      <c r="D560" s="111"/>
      <c r="E560" s="321"/>
      <c r="F560" s="109"/>
      <c r="G560" s="322"/>
      <c r="H560" s="104"/>
      <c r="I560" s="105"/>
    </row>
    <row r="561" spans="1:9" ht="18" customHeight="1">
      <c r="A561" s="48" t="s">
        <v>789</v>
      </c>
      <c r="B561" s="106"/>
      <c r="C561" s="107"/>
      <c r="D561" s="111">
        <v>18</v>
      </c>
      <c r="E561" s="321"/>
      <c r="F561" s="109">
        <v>18</v>
      </c>
      <c r="G561" s="322"/>
      <c r="H561" s="104"/>
      <c r="I561" s="105"/>
    </row>
    <row r="562" spans="1:9" ht="18" customHeight="1">
      <c r="A562" s="48" t="s">
        <v>453</v>
      </c>
      <c r="B562" s="106">
        <v>57</v>
      </c>
      <c r="C562" s="107">
        <v>44</v>
      </c>
      <c r="D562" s="111">
        <v>23</v>
      </c>
      <c r="E562" s="321"/>
      <c r="F562" s="109"/>
      <c r="G562" s="322"/>
      <c r="H562" s="104"/>
      <c r="I562" s="105"/>
    </row>
    <row r="563" spans="1:9" ht="18" customHeight="1">
      <c r="A563" s="48" t="s">
        <v>454</v>
      </c>
      <c r="B563" s="106">
        <v>20</v>
      </c>
      <c r="C563" s="107"/>
      <c r="D563" s="111">
        <v>12</v>
      </c>
      <c r="E563" s="321"/>
      <c r="F563" s="109"/>
      <c r="G563" s="322"/>
      <c r="H563" s="110"/>
      <c r="I563" s="105"/>
    </row>
    <row r="564" spans="1:9" s="43" customFormat="1" ht="18" customHeight="1">
      <c r="A564" s="47" t="s">
        <v>455</v>
      </c>
      <c r="B564" s="53">
        <v>105</v>
      </c>
      <c r="C564" s="101">
        <v>105</v>
      </c>
      <c r="D564" s="102">
        <f>SUM(D565:D569)</f>
        <v>137</v>
      </c>
      <c r="E564" s="321"/>
      <c r="F564" s="103">
        <f>SUM(F565:F569)</f>
        <v>137</v>
      </c>
      <c r="G564" s="322"/>
      <c r="H564" s="104"/>
      <c r="I564" s="105"/>
    </row>
    <row r="565" spans="1:9" ht="18" customHeight="1">
      <c r="A565" s="48" t="s">
        <v>456</v>
      </c>
      <c r="B565" s="106">
        <v>58</v>
      </c>
      <c r="C565" s="107">
        <v>58</v>
      </c>
      <c r="D565" s="111">
        <v>68</v>
      </c>
      <c r="E565" s="321"/>
      <c r="F565" s="109">
        <v>68</v>
      </c>
      <c r="G565" s="322"/>
      <c r="H565" s="104"/>
      <c r="I565" s="105"/>
    </row>
    <row r="566" spans="1:9" ht="18" customHeight="1">
      <c r="A566" s="48" t="s">
        <v>457</v>
      </c>
      <c r="B566" s="106">
        <v>39</v>
      </c>
      <c r="C566" s="107">
        <v>39</v>
      </c>
      <c r="D566" s="111">
        <v>9</v>
      </c>
      <c r="E566" s="321"/>
      <c r="F566" s="109">
        <v>9</v>
      </c>
      <c r="G566" s="322"/>
      <c r="H566" s="110"/>
      <c r="I566" s="105"/>
    </row>
    <row r="567" spans="1:9" ht="18" customHeight="1">
      <c r="A567" s="48" t="s">
        <v>790</v>
      </c>
      <c r="B567" s="129"/>
      <c r="C567" s="130"/>
      <c r="D567" s="132">
        <v>40</v>
      </c>
      <c r="E567" s="332"/>
      <c r="F567" s="133">
        <v>40</v>
      </c>
      <c r="G567" s="333"/>
      <c r="H567" s="110"/>
      <c r="I567" s="105"/>
    </row>
    <row r="568" spans="1:9" ht="18" customHeight="1">
      <c r="A568" s="48" t="s">
        <v>791</v>
      </c>
      <c r="B568" s="129"/>
      <c r="C568" s="130"/>
      <c r="D568" s="132">
        <v>20</v>
      </c>
      <c r="E568" s="332"/>
      <c r="F568" s="133">
        <v>20</v>
      </c>
      <c r="G568" s="333"/>
      <c r="H568" s="110"/>
      <c r="I568" s="105"/>
    </row>
    <row r="569" spans="1:9" ht="18" customHeight="1" thickBot="1">
      <c r="A569" s="48" t="s">
        <v>604</v>
      </c>
      <c r="B569" s="112">
        <v>8</v>
      </c>
      <c r="C569" s="113">
        <v>8</v>
      </c>
      <c r="D569" s="114"/>
      <c r="E569" s="336"/>
      <c r="F569" s="115"/>
      <c r="G569" s="337"/>
      <c r="H569" s="110"/>
      <c r="I569" s="105"/>
    </row>
    <row r="570" spans="1:9" s="319" customFormat="1" ht="43.5" customHeight="1">
      <c r="A570" s="313" t="s">
        <v>605</v>
      </c>
      <c r="B570" s="314">
        <v>2482</v>
      </c>
      <c r="C570" s="344">
        <v>149</v>
      </c>
      <c r="D570" s="345">
        <f>SUM(D571)</f>
        <v>3685</v>
      </c>
      <c r="E570" s="316">
        <f>(D570/B570-1)*100</f>
        <v>48.5</v>
      </c>
      <c r="F570" s="317">
        <v>129</v>
      </c>
      <c r="G570" s="349">
        <f>(F570/C570-1)*100</f>
        <v>-13.4</v>
      </c>
      <c r="H570" s="375"/>
      <c r="I570" s="105"/>
    </row>
    <row r="571" spans="1:9" s="43" customFormat="1" ht="18" customHeight="1">
      <c r="A571" s="47" t="s">
        <v>458</v>
      </c>
      <c r="B571" s="53">
        <v>2482</v>
      </c>
      <c r="C571" s="101">
        <v>149</v>
      </c>
      <c r="D571" s="102">
        <f>SUM(D572:D575)</f>
        <v>3685</v>
      </c>
      <c r="E571" s="321"/>
      <c r="F571" s="103">
        <f>SUM(F572:F575)</f>
        <v>129</v>
      </c>
      <c r="G571" s="322"/>
      <c r="H571" s="104"/>
      <c r="I571" s="105"/>
    </row>
    <row r="572" spans="1:9" ht="18" customHeight="1">
      <c r="A572" s="48" t="s">
        <v>459</v>
      </c>
      <c r="B572" s="106">
        <v>25</v>
      </c>
      <c r="C572" s="107"/>
      <c r="D572" s="111">
        <v>65</v>
      </c>
      <c r="E572" s="321"/>
      <c r="F572" s="109"/>
      <c r="G572" s="322"/>
      <c r="H572" s="110"/>
      <c r="I572" s="105"/>
    </row>
    <row r="573" spans="1:9" ht="18" customHeight="1">
      <c r="A573" s="48" t="s">
        <v>460</v>
      </c>
      <c r="B573" s="106">
        <v>215</v>
      </c>
      <c r="C573" s="107">
        <v>49</v>
      </c>
      <c r="D573" s="111">
        <v>133</v>
      </c>
      <c r="E573" s="321"/>
      <c r="F573" s="109">
        <v>99</v>
      </c>
      <c r="G573" s="322"/>
      <c r="H573" s="110"/>
      <c r="I573" s="105"/>
    </row>
    <row r="574" spans="1:9" ht="18" customHeight="1">
      <c r="A574" s="48" t="s">
        <v>461</v>
      </c>
      <c r="B574" s="106">
        <v>441</v>
      </c>
      <c r="C574" s="107">
        <v>100</v>
      </c>
      <c r="D574" s="111">
        <v>2908</v>
      </c>
      <c r="E574" s="321"/>
      <c r="F574" s="109">
        <v>30</v>
      </c>
      <c r="G574" s="322"/>
      <c r="H574" s="110"/>
      <c r="I574" s="105"/>
    </row>
    <row r="575" spans="1:9" ht="18" customHeight="1" thickBot="1">
      <c r="A575" s="48" t="s">
        <v>462</v>
      </c>
      <c r="B575" s="112">
        <v>1801</v>
      </c>
      <c r="C575" s="113"/>
      <c r="D575" s="114">
        <v>579</v>
      </c>
      <c r="E575" s="336"/>
      <c r="F575" s="115"/>
      <c r="G575" s="337"/>
      <c r="H575" s="110"/>
      <c r="I575" s="105"/>
    </row>
    <row r="576" spans="1:9" s="319" customFormat="1" ht="27.75" customHeight="1">
      <c r="A576" s="313" t="s">
        <v>606</v>
      </c>
      <c r="B576" s="314">
        <v>3265</v>
      </c>
      <c r="C576" s="344">
        <v>2601</v>
      </c>
      <c r="D576" s="345">
        <f>D577+D581</f>
        <v>3115</v>
      </c>
      <c r="E576" s="316">
        <f>(D576/B576-1)*100</f>
        <v>-4.6</v>
      </c>
      <c r="F576" s="317">
        <f>SUM(F577,F581)</f>
        <v>2503</v>
      </c>
      <c r="G576" s="318">
        <f>(F576/C576-1)*100</f>
        <v>-3.8</v>
      </c>
      <c r="H576" s="350" t="s">
        <v>792</v>
      </c>
      <c r="I576" s="105"/>
    </row>
    <row r="577" spans="1:9" s="43" customFormat="1" ht="18" customHeight="1">
      <c r="A577" s="47" t="s">
        <v>463</v>
      </c>
      <c r="B577" s="53">
        <v>3120</v>
      </c>
      <c r="C577" s="101">
        <v>2526</v>
      </c>
      <c r="D577" s="102">
        <f>SUM(D578:D580)</f>
        <v>3085</v>
      </c>
      <c r="E577" s="321"/>
      <c r="F577" s="103">
        <f>SUM(F578:F580)</f>
        <v>2503</v>
      </c>
      <c r="G577" s="322"/>
      <c r="H577" s="104"/>
      <c r="I577" s="105"/>
    </row>
    <row r="578" spans="1:9" ht="18" customHeight="1">
      <c r="A578" s="48" t="s">
        <v>129</v>
      </c>
      <c r="B578" s="106">
        <v>26</v>
      </c>
      <c r="C578" s="107">
        <v>26</v>
      </c>
      <c r="D578" s="111">
        <v>3</v>
      </c>
      <c r="E578" s="321"/>
      <c r="F578" s="109">
        <v>3</v>
      </c>
      <c r="G578" s="322"/>
      <c r="H578" s="110"/>
      <c r="I578" s="105"/>
    </row>
    <row r="579" spans="1:9" ht="18" customHeight="1">
      <c r="A579" s="48" t="s">
        <v>464</v>
      </c>
      <c r="B579" s="106">
        <v>2500</v>
      </c>
      <c r="C579" s="107">
        <v>2500</v>
      </c>
      <c r="D579" s="111">
        <v>2500</v>
      </c>
      <c r="E579" s="321"/>
      <c r="F579" s="109">
        <v>2500</v>
      </c>
      <c r="G579" s="322"/>
      <c r="H579" s="110"/>
      <c r="I579" s="105"/>
    </row>
    <row r="580" spans="1:9" ht="18" customHeight="1">
      <c r="A580" s="48" t="s">
        <v>465</v>
      </c>
      <c r="B580" s="106">
        <v>594</v>
      </c>
      <c r="C580" s="107"/>
      <c r="D580" s="111">
        <v>582</v>
      </c>
      <c r="E580" s="321"/>
      <c r="F580" s="109"/>
      <c r="G580" s="322"/>
      <c r="H580" s="110"/>
      <c r="I580" s="105"/>
    </row>
    <row r="581" spans="1:9" s="43" customFormat="1" ht="18" customHeight="1">
      <c r="A581" s="47" t="s">
        <v>466</v>
      </c>
      <c r="B581" s="53">
        <v>145</v>
      </c>
      <c r="C581" s="101">
        <v>75</v>
      </c>
      <c r="D581" s="102">
        <f>SUM(D582:D583)</f>
        <v>30</v>
      </c>
      <c r="E581" s="321"/>
      <c r="F581" s="103">
        <f>SUM(F582:F583)</f>
        <v>0</v>
      </c>
      <c r="G581" s="322"/>
      <c r="H581" s="104"/>
      <c r="I581" s="105"/>
    </row>
    <row r="582" spans="1:9" ht="18" customHeight="1">
      <c r="A582" s="48" t="s">
        <v>467</v>
      </c>
      <c r="B582" s="106">
        <v>145</v>
      </c>
      <c r="C582" s="107">
        <v>75</v>
      </c>
      <c r="D582" s="111"/>
      <c r="E582" s="321"/>
      <c r="F582" s="109"/>
      <c r="G582" s="322"/>
      <c r="H582" s="110"/>
      <c r="I582" s="105"/>
    </row>
    <row r="583" spans="1:9" ht="18" customHeight="1" thickBot="1">
      <c r="A583" s="330" t="s">
        <v>468</v>
      </c>
      <c r="B583" s="129"/>
      <c r="C583" s="130"/>
      <c r="D583" s="132">
        <v>30</v>
      </c>
      <c r="E583" s="332"/>
      <c r="F583" s="133"/>
      <c r="G583" s="333"/>
      <c r="H583" s="110"/>
      <c r="I583" s="105"/>
    </row>
    <row r="584" spans="1:9" ht="18" customHeight="1">
      <c r="A584" s="313" t="s">
        <v>793</v>
      </c>
      <c r="B584" s="376">
        <f>SUM(B585,B592,B594,B599,B601,B604)</f>
        <v>2417</v>
      </c>
      <c r="C584" s="377">
        <f>SUM(C585,C592,C594,C599,C601,C604)</f>
        <v>2131</v>
      </c>
      <c r="D584" s="376">
        <f>SUM(D585,D592,D594,D599,D601,D604)</f>
        <v>2493</v>
      </c>
      <c r="E584" s="316">
        <f>(D584/B584-1)*100</f>
        <v>3.1</v>
      </c>
      <c r="F584" s="378">
        <f>SUM(F585,F592,F594,F599,F601,F604)</f>
        <v>2338</v>
      </c>
      <c r="G584" s="318">
        <f>(F584/C584-1)*100</f>
        <v>9.7</v>
      </c>
      <c r="H584" s="128"/>
      <c r="I584" s="105"/>
    </row>
    <row r="585" spans="1:9" ht="18" customHeight="1">
      <c r="A585" s="47" t="s">
        <v>794</v>
      </c>
      <c r="B585" s="53">
        <f>SUM(B586:B591)</f>
        <v>1040</v>
      </c>
      <c r="C585" s="320">
        <f>SUM(C586:C591)</f>
        <v>1002</v>
      </c>
      <c r="D585" s="53">
        <f>SUM(D586:D591)</f>
        <v>1248</v>
      </c>
      <c r="E585" s="103"/>
      <c r="F585" s="103">
        <f>SUM(F586:F591)</f>
        <v>1248</v>
      </c>
      <c r="G585" s="322"/>
      <c r="H585" s="128"/>
      <c r="I585" s="105"/>
    </row>
    <row r="586" spans="1:9" ht="18" customHeight="1">
      <c r="A586" s="48" t="s">
        <v>550</v>
      </c>
      <c r="B586" s="106">
        <v>353</v>
      </c>
      <c r="C586" s="324">
        <v>353</v>
      </c>
      <c r="D586" s="106">
        <v>400</v>
      </c>
      <c r="E586" s="321"/>
      <c r="F586" s="109">
        <v>400</v>
      </c>
      <c r="G586" s="322"/>
      <c r="H586" s="128"/>
      <c r="I586" s="105"/>
    </row>
    <row r="587" spans="1:9" ht="18" customHeight="1">
      <c r="A587" s="48" t="s">
        <v>547</v>
      </c>
      <c r="B587" s="106">
        <v>205</v>
      </c>
      <c r="C587" s="324">
        <v>205</v>
      </c>
      <c r="D587" s="106">
        <v>33</v>
      </c>
      <c r="E587" s="321"/>
      <c r="F587" s="109">
        <v>33</v>
      </c>
      <c r="G587" s="322"/>
      <c r="H587" s="128"/>
      <c r="I587" s="105"/>
    </row>
    <row r="588" spans="1:9" ht="18" customHeight="1">
      <c r="A588" s="48" t="s">
        <v>795</v>
      </c>
      <c r="B588" s="106"/>
      <c r="C588" s="324"/>
      <c r="D588" s="106">
        <v>233</v>
      </c>
      <c r="E588" s="321"/>
      <c r="F588" s="109">
        <v>233</v>
      </c>
      <c r="G588" s="322"/>
      <c r="H588" s="128"/>
      <c r="I588" s="105"/>
    </row>
    <row r="589" spans="1:9" ht="18" customHeight="1">
      <c r="A589" s="48" t="s">
        <v>796</v>
      </c>
      <c r="B589" s="106"/>
      <c r="C589" s="324"/>
      <c r="D589" s="106">
        <v>35</v>
      </c>
      <c r="E589" s="321"/>
      <c r="F589" s="109">
        <v>35</v>
      </c>
      <c r="G589" s="322"/>
      <c r="H589" s="128"/>
      <c r="I589" s="105"/>
    </row>
    <row r="590" spans="1:9" ht="18" customHeight="1">
      <c r="A590" s="48" t="s">
        <v>797</v>
      </c>
      <c r="B590" s="106"/>
      <c r="C590" s="324"/>
      <c r="D590" s="106">
        <v>100</v>
      </c>
      <c r="E590" s="321"/>
      <c r="F590" s="109">
        <v>100</v>
      </c>
      <c r="G590" s="322"/>
      <c r="H590" s="128"/>
      <c r="I590" s="105"/>
    </row>
    <row r="591" spans="1:9" ht="18" customHeight="1">
      <c r="A591" s="48" t="s">
        <v>798</v>
      </c>
      <c r="B591" s="106">
        <v>482</v>
      </c>
      <c r="C591" s="324">
        <v>444</v>
      </c>
      <c r="D591" s="106">
        <v>447</v>
      </c>
      <c r="E591" s="321"/>
      <c r="F591" s="109">
        <v>447</v>
      </c>
      <c r="G591" s="322"/>
      <c r="H591" s="128"/>
      <c r="I591" s="105"/>
    </row>
    <row r="592" spans="1:9" ht="18" customHeight="1">
      <c r="A592" s="47" t="s">
        <v>799</v>
      </c>
      <c r="B592" s="53">
        <f>B593</f>
        <v>918</v>
      </c>
      <c r="C592" s="320">
        <f>C593</f>
        <v>918</v>
      </c>
      <c r="D592" s="53">
        <f>D593</f>
        <v>917</v>
      </c>
      <c r="E592" s="103"/>
      <c r="F592" s="103">
        <f>F593</f>
        <v>917</v>
      </c>
      <c r="G592" s="322"/>
      <c r="H592" s="128"/>
      <c r="I592" s="105"/>
    </row>
    <row r="593" spans="1:9" ht="18" customHeight="1">
      <c r="A593" s="48" t="s">
        <v>800</v>
      </c>
      <c r="B593" s="106">
        <v>918</v>
      </c>
      <c r="C593" s="324">
        <v>918</v>
      </c>
      <c r="D593" s="106">
        <v>917</v>
      </c>
      <c r="E593" s="321"/>
      <c r="F593" s="109">
        <v>917</v>
      </c>
      <c r="G593" s="322"/>
      <c r="H593" s="128"/>
      <c r="I593" s="105"/>
    </row>
    <row r="594" spans="1:9" ht="18" customHeight="1">
      <c r="A594" s="47" t="s">
        <v>801</v>
      </c>
      <c r="B594" s="53">
        <f>SUM(B595:B598)</f>
        <v>126</v>
      </c>
      <c r="C594" s="320">
        <f>SUM(C595:C598)</f>
        <v>126</v>
      </c>
      <c r="D594" s="53">
        <f>SUM(D595:D598)</f>
        <v>173</v>
      </c>
      <c r="E594" s="103"/>
      <c r="F594" s="103">
        <f>SUM(F595:F598)</f>
        <v>173</v>
      </c>
      <c r="G594" s="322"/>
      <c r="H594" s="128"/>
      <c r="I594" s="105"/>
    </row>
    <row r="595" spans="1:9" ht="18" customHeight="1">
      <c r="A595" s="48" t="s">
        <v>550</v>
      </c>
      <c r="B595" s="106">
        <v>49</v>
      </c>
      <c r="C595" s="324">
        <v>49</v>
      </c>
      <c r="D595" s="106">
        <v>60</v>
      </c>
      <c r="E595" s="321"/>
      <c r="F595" s="109">
        <v>60</v>
      </c>
      <c r="G595" s="322"/>
      <c r="H595" s="128"/>
      <c r="I595" s="105"/>
    </row>
    <row r="596" spans="1:9" ht="18" customHeight="1">
      <c r="A596" s="48" t="s">
        <v>547</v>
      </c>
      <c r="B596" s="106"/>
      <c r="C596" s="324"/>
      <c r="D596" s="106">
        <v>7</v>
      </c>
      <c r="E596" s="321"/>
      <c r="F596" s="109">
        <v>7</v>
      </c>
      <c r="G596" s="322"/>
      <c r="H596" s="128"/>
      <c r="I596" s="105"/>
    </row>
    <row r="597" spans="1:9" ht="18" customHeight="1">
      <c r="A597" s="48" t="s">
        <v>802</v>
      </c>
      <c r="B597" s="106">
        <v>7</v>
      </c>
      <c r="C597" s="324">
        <v>7</v>
      </c>
      <c r="D597" s="106">
        <v>26</v>
      </c>
      <c r="E597" s="321"/>
      <c r="F597" s="109">
        <v>26</v>
      </c>
      <c r="G597" s="322"/>
      <c r="H597" s="128"/>
      <c r="I597" s="105"/>
    </row>
    <row r="598" spans="1:9" ht="18" customHeight="1">
      <c r="A598" s="48" t="s">
        <v>803</v>
      </c>
      <c r="B598" s="106">
        <v>70</v>
      </c>
      <c r="C598" s="324">
        <v>70</v>
      </c>
      <c r="D598" s="106">
        <v>80</v>
      </c>
      <c r="E598" s="321"/>
      <c r="F598" s="109">
        <v>80</v>
      </c>
      <c r="G598" s="322"/>
      <c r="H598" s="128"/>
      <c r="I598" s="105"/>
    </row>
    <row r="599" spans="1:9" ht="18" customHeight="1">
      <c r="A599" s="47" t="s">
        <v>804</v>
      </c>
      <c r="B599" s="53">
        <f>B600</f>
        <v>37</v>
      </c>
      <c r="C599" s="320">
        <f>C600</f>
        <v>0</v>
      </c>
      <c r="D599" s="53">
        <f>D600</f>
        <v>25</v>
      </c>
      <c r="E599" s="103">
        <f>E600</f>
        <v>0</v>
      </c>
      <c r="F599" s="103">
        <f>F600</f>
        <v>0</v>
      </c>
      <c r="G599" s="322"/>
      <c r="H599" s="128"/>
      <c r="I599" s="105"/>
    </row>
    <row r="600" spans="1:9" ht="18" customHeight="1">
      <c r="A600" s="48" t="s">
        <v>805</v>
      </c>
      <c r="B600" s="106">
        <v>37</v>
      </c>
      <c r="C600" s="324"/>
      <c r="D600" s="106">
        <v>25</v>
      </c>
      <c r="E600" s="321"/>
      <c r="F600" s="109"/>
      <c r="G600" s="322"/>
      <c r="H600" s="128"/>
      <c r="I600" s="105"/>
    </row>
    <row r="601" spans="1:9" ht="18" customHeight="1">
      <c r="A601" s="47" t="s">
        <v>806</v>
      </c>
      <c r="B601" s="53">
        <f>B602+B603</f>
        <v>211</v>
      </c>
      <c r="C601" s="320">
        <f>C602+C603</f>
        <v>0</v>
      </c>
      <c r="D601" s="53">
        <f>D602</f>
        <v>35</v>
      </c>
      <c r="E601" s="103">
        <f>E602</f>
        <v>0</v>
      </c>
      <c r="F601" s="103">
        <f>F602</f>
        <v>0</v>
      </c>
      <c r="G601" s="322"/>
      <c r="H601" s="128"/>
      <c r="I601" s="105"/>
    </row>
    <row r="602" spans="1:9" ht="18" customHeight="1">
      <c r="A602" s="48" t="s">
        <v>807</v>
      </c>
      <c r="B602" s="106">
        <v>60</v>
      </c>
      <c r="C602" s="324"/>
      <c r="D602" s="106">
        <v>35</v>
      </c>
      <c r="E602" s="321"/>
      <c r="F602" s="109"/>
      <c r="G602" s="322"/>
      <c r="H602" s="128"/>
      <c r="I602" s="105"/>
    </row>
    <row r="603" spans="1:9" ht="18" customHeight="1">
      <c r="A603" s="48" t="s">
        <v>808</v>
      </c>
      <c r="B603" s="106">
        <v>151</v>
      </c>
      <c r="C603" s="324"/>
      <c r="D603" s="106"/>
      <c r="E603" s="321"/>
      <c r="F603" s="109"/>
      <c r="G603" s="322"/>
      <c r="H603" s="128"/>
      <c r="I603" s="105"/>
    </row>
    <row r="604" spans="1:9" ht="18" customHeight="1" thickBot="1">
      <c r="A604" s="47" t="s">
        <v>809</v>
      </c>
      <c r="B604" s="112">
        <v>85</v>
      </c>
      <c r="C604" s="335">
        <v>85</v>
      </c>
      <c r="D604" s="139">
        <v>95</v>
      </c>
      <c r="E604" s="336"/>
      <c r="F604" s="115"/>
      <c r="G604" s="337"/>
      <c r="H604" s="128"/>
      <c r="I604" s="105"/>
    </row>
    <row r="605" spans="1:9" s="319" customFormat="1" ht="18" customHeight="1">
      <c r="A605" s="334" t="s">
        <v>810</v>
      </c>
      <c r="B605" s="338">
        <v>1094</v>
      </c>
      <c r="C605" s="339"/>
      <c r="D605" s="340">
        <f>SUM(D606)</f>
        <v>1505</v>
      </c>
      <c r="E605" s="341">
        <f>(D605/B605-1)*100</f>
        <v>37.6</v>
      </c>
      <c r="F605" s="342">
        <v>1300</v>
      </c>
      <c r="G605" s="379"/>
      <c r="H605" s="116"/>
      <c r="I605" s="105"/>
    </row>
    <row r="606" spans="1:9" s="43" customFormat="1" ht="18" customHeight="1">
      <c r="A606" s="47" t="s">
        <v>469</v>
      </c>
      <c r="B606" s="53">
        <v>1094</v>
      </c>
      <c r="C606" s="101"/>
      <c r="D606" s="102">
        <f>SUM(D607)</f>
        <v>1505</v>
      </c>
      <c r="E606" s="321"/>
      <c r="F606" s="103">
        <v>1300</v>
      </c>
      <c r="G606" s="322"/>
      <c r="H606" s="117"/>
      <c r="I606" s="105"/>
    </row>
    <row r="607" spans="1:9" ht="18" customHeight="1" thickBot="1">
      <c r="A607" s="50" t="s">
        <v>470</v>
      </c>
      <c r="B607" s="112">
        <v>1094</v>
      </c>
      <c r="C607" s="113"/>
      <c r="D607" s="114">
        <v>1505</v>
      </c>
      <c r="E607" s="336"/>
      <c r="F607" s="115">
        <v>1300</v>
      </c>
      <c r="G607" s="337"/>
      <c r="H607" s="118"/>
      <c r="I607" s="105"/>
    </row>
    <row r="608" spans="1:9" s="319" customFormat="1" ht="18" customHeight="1">
      <c r="A608" s="313" t="s">
        <v>811</v>
      </c>
      <c r="B608" s="314">
        <v>26156</v>
      </c>
      <c r="C608" s="344">
        <v>26156</v>
      </c>
      <c r="D608" s="345">
        <f>D609</f>
        <v>31063</v>
      </c>
      <c r="E608" s="316">
        <f>(D608/B608-1)*100</f>
        <v>18.8</v>
      </c>
      <c r="F608" s="314">
        <v>31063</v>
      </c>
      <c r="G608" s="318">
        <f>(F608/C608-1)*100</f>
        <v>18.8</v>
      </c>
      <c r="H608" s="100"/>
      <c r="I608" s="105"/>
    </row>
    <row r="609" spans="1:9" s="43" customFormat="1" ht="18" customHeight="1">
      <c r="A609" s="47" t="s">
        <v>607</v>
      </c>
      <c r="B609" s="53">
        <v>26156</v>
      </c>
      <c r="C609" s="101">
        <v>26156</v>
      </c>
      <c r="D609" s="102">
        <f>D610</f>
        <v>31063</v>
      </c>
      <c r="E609" s="321"/>
      <c r="F609" s="53">
        <v>31063</v>
      </c>
      <c r="G609" s="380"/>
      <c r="H609" s="104"/>
      <c r="I609" s="105"/>
    </row>
    <row r="610" spans="1:9" ht="18" customHeight="1" thickBot="1">
      <c r="A610" s="48" t="s">
        <v>471</v>
      </c>
      <c r="B610" s="112">
        <v>26156</v>
      </c>
      <c r="C610" s="113">
        <v>26156</v>
      </c>
      <c r="D610" s="114">
        <v>31063</v>
      </c>
      <c r="E610" s="369"/>
      <c r="F610" s="112">
        <v>31063</v>
      </c>
      <c r="G610" s="381"/>
      <c r="H610" s="110"/>
      <c r="I610" s="105"/>
    </row>
    <row r="611" spans="1:9" s="319" customFormat="1" ht="18" customHeight="1">
      <c r="A611" s="313" t="s">
        <v>812</v>
      </c>
      <c r="B611" s="314">
        <v>164</v>
      </c>
      <c r="C611" s="344">
        <v>164</v>
      </c>
      <c r="D611" s="345">
        <v>65</v>
      </c>
      <c r="E611" s="316"/>
      <c r="F611" s="314">
        <v>65</v>
      </c>
      <c r="G611" s="349">
        <f>(F611/C611-1)*100</f>
        <v>-60.4</v>
      </c>
      <c r="H611" s="100"/>
      <c r="I611" s="105"/>
    </row>
    <row r="612" spans="1:9" s="43" customFormat="1" ht="18" customHeight="1" thickBot="1">
      <c r="A612" s="47" t="s">
        <v>608</v>
      </c>
      <c r="B612" s="139">
        <v>164</v>
      </c>
      <c r="C612" s="140">
        <v>164</v>
      </c>
      <c r="D612" s="136">
        <v>65</v>
      </c>
      <c r="E612" s="336"/>
      <c r="F612" s="139">
        <v>65</v>
      </c>
      <c r="G612" s="337"/>
      <c r="H612" s="104"/>
      <c r="I612" s="105"/>
    </row>
    <row r="613" spans="1:9" s="319" customFormat="1" ht="18" customHeight="1" thickBot="1">
      <c r="A613" s="382" t="s">
        <v>472</v>
      </c>
      <c r="B613" s="383">
        <f>SUM(B7+B117+B126+B163+B193+B220+B259+B336+B382+B413+B428+B498+B519+B527+B536+B570+B605+B576+B608+B611+B543+B541+B584)</f>
        <v>681769</v>
      </c>
      <c r="C613" s="383">
        <f>SUM(C7+C117+C126+C163+C193+C220+C259+C336+C382+C413+C428+C498+C519+C527+C536+C570+C605+C576+C608+C611+C543+C541+C584)</f>
        <v>529236</v>
      </c>
      <c r="D613" s="383">
        <f>SUM(D7+D117+D126+D163+D193+D220+D259+D336+D382+D413+D428+D498+D519+D527+D536+D570+D605+D576+D608+D611+D543+D541+D584)</f>
        <v>793271</v>
      </c>
      <c r="E613" s="384">
        <f>(D613/B613-1)*100</f>
        <v>16.4</v>
      </c>
      <c r="F613" s="385">
        <f>F7+F117+F126+F163+F193+F220+F259+F336+F382+F413+F428+F498+F519+F527+F543+F570+F576+F605+F608+F611+F541+F584</f>
        <v>634711</v>
      </c>
      <c r="G613" s="386">
        <f>(F613/C613-1)*100</f>
        <v>19.9</v>
      </c>
      <c r="H613" s="141"/>
      <c r="I613" s="105"/>
    </row>
    <row r="616" ht="14.25">
      <c r="C616" s="92"/>
    </row>
  </sheetData>
  <sheetProtection/>
  <mergeCells count="10">
    <mergeCell ref="A4:A6"/>
    <mergeCell ref="D3:H3"/>
    <mergeCell ref="B4:C4"/>
    <mergeCell ref="A2:H2"/>
    <mergeCell ref="D4:G4"/>
    <mergeCell ref="H4:H6"/>
    <mergeCell ref="B5:B6"/>
    <mergeCell ref="C5:C6"/>
    <mergeCell ref="D5:E5"/>
    <mergeCell ref="F5:G5"/>
  </mergeCells>
  <printOptions/>
  <pageMargins left="0.71" right="0.71" top="0.75" bottom="0.75" header="0.31" footer="0.31"/>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18"/>
  <sheetViews>
    <sheetView showGridLines="0" zoomScalePageLayoutView="0" workbookViewId="0" topLeftCell="A1">
      <selection activeCell="C17" sqref="C17"/>
    </sheetView>
  </sheetViews>
  <sheetFormatPr defaultColWidth="9.00390625" defaultRowHeight="15.75"/>
  <cols>
    <col min="1" max="1" width="55.50390625" style="56" customWidth="1"/>
    <col min="2" max="2" width="22.75390625" style="56" customWidth="1"/>
    <col min="3" max="16384" width="9.00390625" style="57" customWidth="1"/>
  </cols>
  <sheetData>
    <row r="1" ht="25.5" customHeight="1">
      <c r="A1" s="75" t="s">
        <v>613</v>
      </c>
    </row>
    <row r="2" spans="1:2" ht="24">
      <c r="A2" s="621" t="s">
        <v>878</v>
      </c>
      <c r="B2" s="621"/>
    </row>
    <row r="3" spans="1:2" ht="14.25">
      <c r="A3" s="57"/>
      <c r="B3" s="57"/>
    </row>
    <row r="4" spans="1:2" ht="15" thickBot="1">
      <c r="A4" s="57"/>
      <c r="B4" s="57"/>
    </row>
    <row r="5" spans="1:2" s="43" customFormat="1" ht="34.5" customHeight="1">
      <c r="A5" s="58" t="s">
        <v>611</v>
      </c>
      <c r="B5" s="59" t="s">
        <v>612</v>
      </c>
    </row>
    <row r="6" spans="1:2" s="99" customFormat="1" ht="34.5" customHeight="1">
      <c r="A6" s="448" t="s">
        <v>879</v>
      </c>
      <c r="B6" s="449">
        <v>91215</v>
      </c>
    </row>
    <row r="7" spans="1:2" s="99" customFormat="1" ht="34.5" customHeight="1">
      <c r="A7" s="448" t="s">
        <v>880</v>
      </c>
      <c r="B7" s="449">
        <v>88686</v>
      </c>
    </row>
    <row r="8" spans="1:2" s="99" customFormat="1" ht="34.5" customHeight="1">
      <c r="A8" s="448" t="s">
        <v>881</v>
      </c>
      <c r="B8" s="449">
        <v>80683</v>
      </c>
    </row>
    <row r="9" spans="1:2" s="99" customFormat="1" ht="34.5" customHeight="1">
      <c r="A9" s="448" t="s">
        <v>882</v>
      </c>
      <c r="B9" s="449">
        <v>3343</v>
      </c>
    </row>
    <row r="10" spans="1:2" s="99" customFormat="1" ht="34.5" customHeight="1">
      <c r="A10" s="448" t="s">
        <v>883</v>
      </c>
      <c r="B10" s="449">
        <v>210905</v>
      </c>
    </row>
    <row r="11" spans="1:2" s="99" customFormat="1" ht="34.5" customHeight="1">
      <c r="A11" s="448" t="s">
        <v>884</v>
      </c>
      <c r="B11" s="449">
        <v>15990</v>
      </c>
    </row>
    <row r="12" spans="1:2" s="99" customFormat="1" ht="34.5" customHeight="1">
      <c r="A12" s="448" t="s">
        <v>885</v>
      </c>
      <c r="B12" s="449">
        <v>104539</v>
      </c>
    </row>
    <row r="13" spans="1:2" s="99" customFormat="1" ht="34.5" customHeight="1">
      <c r="A13" s="448" t="s">
        <v>886</v>
      </c>
      <c r="B13" s="449">
        <v>1300</v>
      </c>
    </row>
    <row r="14" spans="1:2" s="99" customFormat="1" ht="34.5" customHeight="1">
      <c r="A14" s="448" t="s">
        <v>887</v>
      </c>
      <c r="B14" s="449">
        <v>83238</v>
      </c>
    </row>
    <row r="15" spans="1:2" s="99" customFormat="1" ht="34.5" customHeight="1">
      <c r="A15" s="448" t="s">
        <v>888</v>
      </c>
      <c r="B15" s="449">
        <v>74758</v>
      </c>
    </row>
    <row r="16" spans="1:2" s="99" customFormat="1" ht="34.5" customHeight="1">
      <c r="A16" s="448" t="s">
        <v>889</v>
      </c>
      <c r="B16" s="449">
        <v>31128</v>
      </c>
    </row>
    <row r="17" spans="1:2" s="60" customFormat="1" ht="34.5" customHeight="1">
      <c r="A17" s="448" t="s">
        <v>890</v>
      </c>
      <c r="B17" s="449">
        <v>7486</v>
      </c>
    </row>
    <row r="18" spans="1:2" s="142" customFormat="1" ht="30" customHeight="1" thickBot="1">
      <c r="A18" s="450" t="s">
        <v>891</v>
      </c>
      <c r="B18" s="451">
        <f>SUM(B6:B17)</f>
        <v>793271</v>
      </c>
    </row>
  </sheetData>
  <sheetProtection/>
  <mergeCells count="1">
    <mergeCell ref="A2:B2"/>
  </mergeCells>
  <printOptions/>
  <pageMargins left="0.71" right="0.71" top="0.75" bottom="0.75"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1"/>
  <sheetViews>
    <sheetView showGridLines="0" zoomScalePageLayoutView="0" workbookViewId="0" topLeftCell="A10">
      <selection activeCell="B30" sqref="B30"/>
    </sheetView>
  </sheetViews>
  <sheetFormatPr defaultColWidth="9.00390625" defaultRowHeight="15.75"/>
  <cols>
    <col min="1" max="1" width="42.875" style="76" customWidth="1"/>
    <col min="2" max="2" width="31.875" style="76" customWidth="1"/>
    <col min="3" max="16384" width="9.00390625" style="76" customWidth="1"/>
  </cols>
  <sheetData>
    <row r="1" ht="17.25" customHeight="1">
      <c r="A1" s="76" t="s">
        <v>614</v>
      </c>
    </row>
    <row r="2" spans="1:2" ht="39" customHeight="1">
      <c r="A2" s="622" t="s">
        <v>892</v>
      </c>
      <c r="B2" s="622"/>
    </row>
    <row r="3" spans="1:2" ht="20.25" customHeight="1" thickBot="1">
      <c r="A3" s="452"/>
      <c r="B3" s="453" t="s">
        <v>893</v>
      </c>
    </row>
    <row r="4" spans="1:2" s="145" customFormat="1" ht="21.75" customHeight="1">
      <c r="A4" s="454" t="s">
        <v>894</v>
      </c>
      <c r="B4" s="455" t="s">
        <v>895</v>
      </c>
    </row>
    <row r="5" spans="1:2" s="63" customFormat="1" ht="21.75" customHeight="1">
      <c r="A5" s="61" t="s">
        <v>879</v>
      </c>
      <c r="B5" s="62">
        <f>SUM(B6:B9)</f>
        <v>91215</v>
      </c>
    </row>
    <row r="6" spans="1:2" ht="21.75" customHeight="1">
      <c r="A6" s="456" t="s">
        <v>896</v>
      </c>
      <c r="B6" s="146">
        <v>71196</v>
      </c>
    </row>
    <row r="7" spans="1:2" ht="21.75" customHeight="1">
      <c r="A7" s="456" t="s">
        <v>897</v>
      </c>
      <c r="B7" s="146">
        <v>9737</v>
      </c>
    </row>
    <row r="8" spans="1:2" ht="21.75" customHeight="1">
      <c r="A8" s="456" t="s">
        <v>898</v>
      </c>
      <c r="B8" s="146">
        <v>8998</v>
      </c>
    </row>
    <row r="9" spans="1:2" ht="21.75" customHeight="1">
      <c r="A9" s="456" t="s">
        <v>473</v>
      </c>
      <c r="B9" s="146">
        <v>1284</v>
      </c>
    </row>
    <row r="10" spans="1:2" s="63" customFormat="1" ht="21.75" customHeight="1">
      <c r="A10" s="61" t="s">
        <v>880</v>
      </c>
      <c r="B10" s="62">
        <f>SUM(B11:B12)</f>
        <v>14330</v>
      </c>
    </row>
    <row r="11" spans="1:2" s="63" customFormat="1" ht="21.75" customHeight="1">
      <c r="A11" s="456" t="s">
        <v>899</v>
      </c>
      <c r="B11" s="457">
        <v>7612</v>
      </c>
    </row>
    <row r="12" spans="1:2" ht="21.75" customHeight="1">
      <c r="A12" s="458" t="s">
        <v>900</v>
      </c>
      <c r="B12" s="146">
        <v>6718</v>
      </c>
    </row>
    <row r="13" spans="1:2" s="63" customFormat="1" ht="21.75" customHeight="1">
      <c r="A13" s="147" t="s">
        <v>901</v>
      </c>
      <c r="B13" s="62">
        <f>SUM(B14:B15)</f>
        <v>203307</v>
      </c>
    </row>
    <row r="14" spans="1:2" s="63" customFormat="1" ht="21.75" customHeight="1">
      <c r="A14" s="459" t="s">
        <v>902</v>
      </c>
      <c r="B14" s="457">
        <v>176910</v>
      </c>
    </row>
    <row r="15" spans="1:2" s="63" customFormat="1" ht="21.75" customHeight="1">
      <c r="A15" s="459" t="s">
        <v>903</v>
      </c>
      <c r="B15" s="457">
        <v>26397</v>
      </c>
    </row>
    <row r="16" spans="1:2" s="63" customFormat="1" ht="21.75" customHeight="1">
      <c r="A16" s="147" t="s">
        <v>904</v>
      </c>
      <c r="B16" s="62">
        <f>SUM(B17:B20)</f>
        <v>12202</v>
      </c>
    </row>
    <row r="17" spans="1:2" s="63" customFormat="1" ht="21.75" customHeight="1">
      <c r="A17" s="456" t="s">
        <v>905</v>
      </c>
      <c r="B17" s="146">
        <v>7470</v>
      </c>
    </row>
    <row r="18" spans="1:2" s="63" customFormat="1" ht="21.75" customHeight="1">
      <c r="A18" s="456" t="s">
        <v>474</v>
      </c>
      <c r="B18" s="146">
        <v>1</v>
      </c>
    </row>
    <row r="19" spans="1:2" s="63" customFormat="1" ht="21.75" customHeight="1">
      <c r="A19" s="456" t="s">
        <v>906</v>
      </c>
      <c r="B19" s="146">
        <v>190</v>
      </c>
    </row>
    <row r="20" spans="1:2" s="148" customFormat="1" ht="21.75" customHeight="1">
      <c r="A20" s="456" t="s">
        <v>475</v>
      </c>
      <c r="B20" s="146">
        <v>4541</v>
      </c>
    </row>
    <row r="21" spans="1:2" s="63" customFormat="1" ht="21.75" customHeight="1" thickBot="1">
      <c r="A21" s="460" t="s">
        <v>907</v>
      </c>
      <c r="B21" s="451">
        <f>B5+B10+B13+B16</f>
        <v>321054</v>
      </c>
    </row>
  </sheetData>
  <sheetProtection/>
  <mergeCells count="1">
    <mergeCell ref="A2:B2"/>
  </mergeCells>
  <printOptions/>
  <pageMargins left="0.71" right="0.71" top="0.75" bottom="0.75" header="0.31" footer="0.31"/>
  <pageSetup orientation="portrait" paperSize="9"/>
</worksheet>
</file>

<file path=xl/worksheets/sheet9.xml><?xml version="1.0" encoding="utf-8"?>
<worksheet xmlns="http://schemas.openxmlformats.org/spreadsheetml/2006/main" xmlns:r="http://schemas.openxmlformats.org/officeDocument/2006/relationships">
  <dimension ref="A1:L46"/>
  <sheetViews>
    <sheetView showGridLines="0" zoomScalePageLayoutView="0" workbookViewId="0" topLeftCell="A1">
      <selection activeCell="A46" sqref="A46:K46"/>
    </sheetView>
  </sheetViews>
  <sheetFormatPr defaultColWidth="9.00390625" defaultRowHeight="15.75"/>
  <cols>
    <col min="1" max="1" width="40.50390625" style="0" customWidth="1"/>
    <col min="2" max="2" width="9.25390625" style="0" customWidth="1"/>
    <col min="3" max="4" width="9.125" style="0" customWidth="1"/>
    <col min="5" max="11" width="9.25390625" style="0" customWidth="1"/>
  </cols>
  <sheetData>
    <row r="1" spans="1:12" ht="14.25">
      <c r="A1" s="77" t="s">
        <v>525</v>
      </c>
      <c r="B1" s="6"/>
      <c r="C1" s="6"/>
      <c r="D1" s="6"/>
      <c r="E1" s="6"/>
      <c r="F1" s="6"/>
      <c r="G1" s="6"/>
      <c r="H1" s="6"/>
      <c r="I1" s="6"/>
      <c r="J1" s="6"/>
      <c r="K1" s="6"/>
      <c r="L1" s="6"/>
    </row>
    <row r="2" spans="1:12" ht="24">
      <c r="A2" s="623" t="s">
        <v>908</v>
      </c>
      <c r="B2" s="623"/>
      <c r="C2" s="623"/>
      <c r="D2" s="623"/>
      <c r="E2" s="623"/>
      <c r="F2" s="623"/>
      <c r="G2" s="623"/>
      <c r="H2" s="623"/>
      <c r="I2" s="623"/>
      <c r="J2" s="623"/>
      <c r="K2" s="623"/>
      <c r="L2" s="6"/>
    </row>
    <row r="3" spans="1:12" ht="14.25">
      <c r="A3" s="7"/>
      <c r="B3" s="7"/>
      <c r="C3" s="7"/>
      <c r="D3" s="7"/>
      <c r="E3" s="7"/>
      <c r="F3" s="7"/>
      <c r="G3" s="7"/>
      <c r="H3" s="7"/>
      <c r="I3" s="7"/>
      <c r="J3" s="624" t="s">
        <v>1</v>
      </c>
      <c r="K3" s="624"/>
      <c r="L3" s="6"/>
    </row>
    <row r="4" spans="1:12" ht="35.25" customHeight="1">
      <c r="A4" s="9" t="s">
        <v>70</v>
      </c>
      <c r="B4" s="11" t="s">
        <v>42</v>
      </c>
      <c r="C4" s="11" t="s">
        <v>43</v>
      </c>
      <c r="D4" s="11" t="s">
        <v>43</v>
      </c>
      <c r="E4" s="11" t="s">
        <v>43</v>
      </c>
      <c r="F4" s="11" t="s">
        <v>43</v>
      </c>
      <c r="G4" s="461" t="s">
        <v>909</v>
      </c>
      <c r="H4" s="11" t="s">
        <v>71</v>
      </c>
      <c r="I4" s="11" t="s">
        <v>71</v>
      </c>
      <c r="J4" s="12" t="s">
        <v>71</v>
      </c>
      <c r="K4" s="12" t="s">
        <v>71</v>
      </c>
      <c r="L4" s="6"/>
    </row>
    <row r="5" spans="1:12" ht="18.75" customHeight="1">
      <c r="A5" s="13" t="s">
        <v>72</v>
      </c>
      <c r="B5" s="14"/>
      <c r="C5" s="14"/>
      <c r="D5" s="14"/>
      <c r="E5" s="14"/>
      <c r="F5" s="14"/>
      <c r="G5" s="14"/>
      <c r="H5" s="14"/>
      <c r="I5" s="14"/>
      <c r="J5" s="14"/>
      <c r="K5" s="14"/>
      <c r="L5" s="6"/>
    </row>
    <row r="6" spans="1:12" ht="18.75" customHeight="1">
      <c r="A6" s="15" t="s">
        <v>7</v>
      </c>
      <c r="B6" s="14"/>
      <c r="C6" s="14"/>
      <c r="D6" s="14"/>
      <c r="E6" s="14"/>
      <c r="F6" s="14"/>
      <c r="G6" s="14"/>
      <c r="H6" s="14"/>
      <c r="I6" s="14"/>
      <c r="J6" s="14"/>
      <c r="K6" s="14"/>
      <c r="L6" s="6"/>
    </row>
    <row r="7" spans="1:12" ht="18.75" customHeight="1">
      <c r="A7" s="15" t="s">
        <v>8</v>
      </c>
      <c r="B7" s="14"/>
      <c r="C7" s="14"/>
      <c r="D7" s="14"/>
      <c r="E7" s="14"/>
      <c r="F7" s="14"/>
      <c r="G7" s="14"/>
      <c r="H7" s="14"/>
      <c r="I7" s="14"/>
      <c r="J7" s="14"/>
      <c r="K7" s="14"/>
      <c r="L7" s="6"/>
    </row>
    <row r="8" spans="1:12" ht="18.75" customHeight="1">
      <c r="A8" s="15" t="s">
        <v>9</v>
      </c>
      <c r="B8" s="14"/>
      <c r="C8" s="14"/>
      <c r="D8" s="14"/>
      <c r="E8" s="14"/>
      <c r="F8" s="14"/>
      <c r="G8" s="14"/>
      <c r="H8" s="14"/>
      <c r="I8" s="14"/>
      <c r="J8" s="14"/>
      <c r="K8" s="14"/>
      <c r="L8" s="6"/>
    </row>
    <row r="9" spans="1:12" ht="18.75" customHeight="1">
      <c r="A9" s="15" t="s">
        <v>73</v>
      </c>
      <c r="B9" s="14"/>
      <c r="C9" s="14"/>
      <c r="D9" s="14"/>
      <c r="E9" s="14"/>
      <c r="F9" s="14"/>
      <c r="G9" s="14"/>
      <c r="H9" s="14"/>
      <c r="I9" s="14"/>
      <c r="J9" s="14"/>
      <c r="K9" s="14"/>
      <c r="L9" s="6"/>
    </row>
    <row r="10" spans="1:12" ht="18.75" customHeight="1">
      <c r="A10" s="16" t="s">
        <v>10</v>
      </c>
      <c r="B10" s="14"/>
      <c r="C10" s="14"/>
      <c r="D10" s="14"/>
      <c r="E10" s="14"/>
      <c r="F10" s="14"/>
      <c r="G10" s="14"/>
      <c r="H10" s="14"/>
      <c r="I10" s="14"/>
      <c r="J10" s="14"/>
      <c r="K10" s="14"/>
      <c r="L10" s="6"/>
    </row>
    <row r="11" spans="1:12" ht="18.75" customHeight="1">
      <c r="A11" s="15" t="s">
        <v>11</v>
      </c>
      <c r="B11" s="14"/>
      <c r="C11" s="14"/>
      <c r="D11" s="14"/>
      <c r="E11" s="14"/>
      <c r="F11" s="14"/>
      <c r="G11" s="14"/>
      <c r="H11" s="14"/>
      <c r="I11" s="14"/>
      <c r="J11" s="14"/>
      <c r="K11" s="14"/>
      <c r="L11" s="6"/>
    </row>
    <row r="12" spans="1:12" ht="18.75" customHeight="1">
      <c r="A12" s="15" t="s">
        <v>12</v>
      </c>
      <c r="B12" s="14"/>
      <c r="C12" s="14"/>
      <c r="D12" s="14"/>
      <c r="E12" s="14"/>
      <c r="F12" s="14"/>
      <c r="G12" s="14"/>
      <c r="H12" s="14"/>
      <c r="I12" s="14"/>
      <c r="J12" s="14"/>
      <c r="K12" s="14"/>
      <c r="L12" s="6"/>
    </row>
    <row r="13" spans="1:12" ht="18.75" customHeight="1">
      <c r="A13" s="15" t="s">
        <v>74</v>
      </c>
      <c r="B13" s="14"/>
      <c r="C13" s="14"/>
      <c r="D13" s="14"/>
      <c r="E13" s="14"/>
      <c r="F13" s="14"/>
      <c r="G13" s="14"/>
      <c r="H13" s="14"/>
      <c r="I13" s="14"/>
      <c r="J13" s="14"/>
      <c r="K13" s="14"/>
      <c r="L13" s="6"/>
    </row>
    <row r="14" spans="1:12" ht="18.75" customHeight="1">
      <c r="A14" s="15" t="s">
        <v>13</v>
      </c>
      <c r="B14" s="14"/>
      <c r="C14" s="14"/>
      <c r="D14" s="14"/>
      <c r="E14" s="14"/>
      <c r="F14" s="14"/>
      <c r="G14" s="14"/>
      <c r="H14" s="14"/>
      <c r="I14" s="14"/>
      <c r="J14" s="14"/>
      <c r="K14" s="14"/>
      <c r="L14" s="6"/>
    </row>
    <row r="15" spans="1:12" ht="18.75" customHeight="1">
      <c r="A15" s="15" t="s">
        <v>14</v>
      </c>
      <c r="B15" s="14"/>
      <c r="C15" s="14"/>
      <c r="D15" s="14"/>
      <c r="E15" s="14"/>
      <c r="F15" s="14"/>
      <c r="G15" s="14"/>
      <c r="H15" s="14"/>
      <c r="I15" s="14"/>
      <c r="J15" s="14"/>
      <c r="K15" s="14"/>
      <c r="L15" s="6"/>
    </row>
    <row r="16" spans="1:12" ht="18.75" customHeight="1">
      <c r="A16" s="15" t="s">
        <v>15</v>
      </c>
      <c r="B16" s="14"/>
      <c r="C16" s="14"/>
      <c r="D16" s="14"/>
      <c r="E16" s="14"/>
      <c r="F16" s="14"/>
      <c r="G16" s="14"/>
      <c r="H16" s="14"/>
      <c r="I16" s="14"/>
      <c r="J16" s="14"/>
      <c r="K16" s="14"/>
      <c r="L16" s="6"/>
    </row>
    <row r="17" spans="1:12" ht="18.75" customHeight="1">
      <c r="A17" s="15" t="s">
        <v>16</v>
      </c>
      <c r="B17" s="14"/>
      <c r="C17" s="14"/>
      <c r="D17" s="14"/>
      <c r="E17" s="14"/>
      <c r="F17" s="14"/>
      <c r="G17" s="14"/>
      <c r="H17" s="14"/>
      <c r="I17" s="14"/>
      <c r="J17" s="14"/>
      <c r="K17" s="14"/>
      <c r="L17" s="6"/>
    </row>
    <row r="18" spans="1:12" ht="18.75" customHeight="1">
      <c r="A18" s="15" t="s">
        <v>17</v>
      </c>
      <c r="B18" s="14"/>
      <c r="C18" s="14"/>
      <c r="D18" s="14"/>
      <c r="E18" s="14"/>
      <c r="F18" s="14"/>
      <c r="G18" s="14"/>
      <c r="H18" s="14"/>
      <c r="I18" s="14"/>
      <c r="J18" s="14"/>
      <c r="K18" s="14"/>
      <c r="L18" s="6"/>
    </row>
    <row r="19" spans="1:12" ht="18.75" customHeight="1">
      <c r="A19" s="15" t="s">
        <v>18</v>
      </c>
      <c r="B19" s="14"/>
      <c r="C19" s="14"/>
      <c r="D19" s="14"/>
      <c r="E19" s="14"/>
      <c r="F19" s="14"/>
      <c r="G19" s="14"/>
      <c r="H19" s="14"/>
      <c r="I19" s="14"/>
      <c r="J19" s="14"/>
      <c r="K19" s="14"/>
      <c r="L19" s="6"/>
    </row>
    <row r="20" spans="1:12" ht="18.75" customHeight="1">
      <c r="A20" s="17" t="s">
        <v>19</v>
      </c>
      <c r="B20" s="14"/>
      <c r="C20" s="14"/>
      <c r="D20" s="14"/>
      <c r="E20" s="14"/>
      <c r="F20" s="14"/>
      <c r="G20" s="14"/>
      <c r="H20" s="14"/>
      <c r="I20" s="14"/>
      <c r="J20" s="14"/>
      <c r="K20" s="14"/>
      <c r="L20" s="6"/>
    </row>
    <row r="21" spans="1:12" ht="18.75" customHeight="1">
      <c r="A21" s="15" t="s">
        <v>75</v>
      </c>
      <c r="B21" s="14"/>
      <c r="C21" s="14"/>
      <c r="D21" s="14"/>
      <c r="E21" s="14"/>
      <c r="F21" s="14"/>
      <c r="G21" s="14"/>
      <c r="H21" s="14"/>
      <c r="I21" s="14"/>
      <c r="J21" s="14"/>
      <c r="K21" s="14"/>
      <c r="L21" s="6"/>
    </row>
    <row r="22" spans="1:12" ht="18.75" customHeight="1">
      <c r="A22" s="15" t="s">
        <v>20</v>
      </c>
      <c r="B22" s="14"/>
      <c r="C22" s="14"/>
      <c r="D22" s="14"/>
      <c r="E22" s="14"/>
      <c r="F22" s="14"/>
      <c r="G22" s="14"/>
      <c r="H22" s="14"/>
      <c r="I22" s="14"/>
      <c r="J22" s="14"/>
      <c r="K22" s="14"/>
      <c r="L22" s="6"/>
    </row>
    <row r="23" spans="1:12" ht="18.75" customHeight="1">
      <c r="A23" s="15" t="s">
        <v>21</v>
      </c>
      <c r="B23" s="14"/>
      <c r="C23" s="14"/>
      <c r="D23" s="14"/>
      <c r="E23" s="14"/>
      <c r="F23" s="14"/>
      <c r="G23" s="14"/>
      <c r="H23" s="14"/>
      <c r="I23" s="14"/>
      <c r="J23" s="14"/>
      <c r="K23" s="14"/>
      <c r="L23" s="6"/>
    </row>
    <row r="24" spans="1:12" ht="18.75" customHeight="1">
      <c r="A24" s="15" t="s">
        <v>22</v>
      </c>
      <c r="B24" s="14"/>
      <c r="C24" s="14"/>
      <c r="D24" s="14"/>
      <c r="E24" s="14"/>
      <c r="F24" s="14"/>
      <c r="G24" s="14"/>
      <c r="H24" s="14"/>
      <c r="I24" s="14"/>
      <c r="J24" s="14"/>
      <c r="K24" s="14"/>
      <c r="L24" s="6"/>
    </row>
    <row r="25" spans="1:12" ht="18.75" customHeight="1">
      <c r="A25" s="15" t="s">
        <v>23</v>
      </c>
      <c r="B25" s="14"/>
      <c r="C25" s="14"/>
      <c r="D25" s="14"/>
      <c r="E25" s="14"/>
      <c r="F25" s="14"/>
      <c r="G25" s="14"/>
      <c r="H25" s="14"/>
      <c r="I25" s="14"/>
      <c r="J25" s="14"/>
      <c r="K25" s="14"/>
      <c r="L25" s="6"/>
    </row>
    <row r="26" spans="1:12" ht="18.75" customHeight="1">
      <c r="A26" s="16" t="s">
        <v>24</v>
      </c>
      <c r="B26" s="14"/>
      <c r="C26" s="14"/>
      <c r="D26" s="14"/>
      <c r="E26" s="14"/>
      <c r="F26" s="14"/>
      <c r="G26" s="14"/>
      <c r="H26" s="14"/>
      <c r="I26" s="14"/>
      <c r="J26" s="14"/>
      <c r="K26" s="14"/>
      <c r="L26" s="6"/>
    </row>
    <row r="27" spans="1:12" ht="18.75" customHeight="1">
      <c r="A27" s="15" t="s">
        <v>25</v>
      </c>
      <c r="B27" s="14"/>
      <c r="C27" s="14"/>
      <c r="D27" s="14"/>
      <c r="E27" s="14"/>
      <c r="F27" s="14"/>
      <c r="G27" s="14"/>
      <c r="H27" s="14"/>
      <c r="I27" s="14"/>
      <c r="J27" s="14"/>
      <c r="K27" s="14"/>
      <c r="L27" s="6"/>
    </row>
    <row r="28" spans="1:12" ht="18.75" customHeight="1">
      <c r="A28" s="15" t="s">
        <v>26</v>
      </c>
      <c r="B28" s="14"/>
      <c r="C28" s="14"/>
      <c r="D28" s="14"/>
      <c r="E28" s="14"/>
      <c r="F28" s="14"/>
      <c r="G28" s="14"/>
      <c r="H28" s="14"/>
      <c r="I28" s="14"/>
      <c r="J28" s="14"/>
      <c r="K28" s="14"/>
      <c r="L28" s="6"/>
    </row>
    <row r="29" spans="1:12" ht="18.75" customHeight="1">
      <c r="A29" s="15" t="s">
        <v>27</v>
      </c>
      <c r="B29" s="14"/>
      <c r="C29" s="14"/>
      <c r="D29" s="14"/>
      <c r="E29" s="14"/>
      <c r="F29" s="14"/>
      <c r="G29" s="14"/>
      <c r="H29" s="14"/>
      <c r="I29" s="14"/>
      <c r="J29" s="14"/>
      <c r="K29" s="14"/>
      <c r="L29" s="6"/>
    </row>
    <row r="30" spans="1:12" ht="18.75" customHeight="1">
      <c r="A30" s="15" t="s">
        <v>28</v>
      </c>
      <c r="B30" s="14"/>
      <c r="C30" s="14"/>
      <c r="D30" s="14"/>
      <c r="E30" s="14"/>
      <c r="F30" s="14"/>
      <c r="G30" s="14"/>
      <c r="H30" s="14"/>
      <c r="I30" s="14"/>
      <c r="J30" s="14"/>
      <c r="K30" s="14"/>
      <c r="L30" s="6"/>
    </row>
    <row r="31" spans="1:12" ht="18.75" customHeight="1">
      <c r="A31" s="15" t="s">
        <v>29</v>
      </c>
      <c r="B31" s="14"/>
      <c r="C31" s="14"/>
      <c r="D31" s="14"/>
      <c r="E31" s="14"/>
      <c r="F31" s="14"/>
      <c r="G31" s="14"/>
      <c r="H31" s="14"/>
      <c r="I31" s="14"/>
      <c r="J31" s="14"/>
      <c r="K31" s="14"/>
      <c r="L31" s="6"/>
    </row>
    <row r="32" spans="1:12" ht="18.75" customHeight="1">
      <c r="A32" s="15" t="s">
        <v>30</v>
      </c>
      <c r="B32" s="14"/>
      <c r="C32" s="14"/>
      <c r="D32" s="14"/>
      <c r="E32" s="14"/>
      <c r="F32" s="14"/>
      <c r="G32" s="14"/>
      <c r="H32" s="14"/>
      <c r="I32" s="14"/>
      <c r="J32" s="14"/>
      <c r="K32" s="14"/>
      <c r="L32" s="6"/>
    </row>
    <row r="33" spans="1:12" ht="18.75" customHeight="1">
      <c r="A33" s="15" t="s">
        <v>31</v>
      </c>
      <c r="B33" s="14"/>
      <c r="C33" s="14"/>
      <c r="D33" s="14"/>
      <c r="E33" s="14"/>
      <c r="F33" s="14"/>
      <c r="G33" s="14"/>
      <c r="H33" s="14"/>
      <c r="I33" s="14"/>
      <c r="J33" s="14"/>
      <c r="K33" s="14"/>
      <c r="L33" s="6"/>
    </row>
    <row r="34" spans="1:12" ht="18.75" customHeight="1">
      <c r="A34" s="15" t="s">
        <v>32</v>
      </c>
      <c r="B34" s="14"/>
      <c r="C34" s="14"/>
      <c r="D34" s="14"/>
      <c r="E34" s="14"/>
      <c r="F34" s="14"/>
      <c r="G34" s="14"/>
      <c r="H34" s="14"/>
      <c r="I34" s="14"/>
      <c r="J34" s="14"/>
      <c r="K34" s="14"/>
      <c r="L34" s="6"/>
    </row>
    <row r="35" spans="1:12" ht="18.75" customHeight="1">
      <c r="A35" s="15" t="s">
        <v>33</v>
      </c>
      <c r="B35" s="14"/>
      <c r="C35" s="14"/>
      <c r="D35" s="14"/>
      <c r="E35" s="14"/>
      <c r="F35" s="14"/>
      <c r="G35" s="14"/>
      <c r="H35" s="14"/>
      <c r="I35" s="14"/>
      <c r="J35" s="14"/>
      <c r="K35" s="14"/>
      <c r="L35" s="6"/>
    </row>
    <row r="36" spans="1:12" ht="18.75" customHeight="1">
      <c r="A36" s="15" t="s">
        <v>34</v>
      </c>
      <c r="B36" s="14"/>
      <c r="C36" s="14"/>
      <c r="D36" s="14"/>
      <c r="E36" s="14"/>
      <c r="F36" s="14"/>
      <c r="G36" s="14"/>
      <c r="H36" s="14"/>
      <c r="I36" s="14"/>
      <c r="J36" s="14"/>
      <c r="K36" s="14"/>
      <c r="L36" s="6"/>
    </row>
    <row r="37" spans="1:12" ht="18.75" customHeight="1">
      <c r="A37" s="15" t="s">
        <v>35</v>
      </c>
      <c r="B37" s="14"/>
      <c r="C37" s="14"/>
      <c r="D37" s="14"/>
      <c r="E37" s="14"/>
      <c r="F37" s="14"/>
      <c r="G37" s="14"/>
      <c r="H37" s="14"/>
      <c r="I37" s="14"/>
      <c r="J37" s="14"/>
      <c r="K37" s="14"/>
      <c r="L37" s="6"/>
    </row>
    <row r="38" spans="1:12" ht="18.75" customHeight="1">
      <c r="A38" s="15" t="s">
        <v>36</v>
      </c>
      <c r="B38" s="14"/>
      <c r="C38" s="14"/>
      <c r="D38" s="14"/>
      <c r="E38" s="14"/>
      <c r="F38" s="14"/>
      <c r="G38" s="14"/>
      <c r="H38" s="14"/>
      <c r="I38" s="14"/>
      <c r="J38" s="14"/>
      <c r="K38" s="14"/>
      <c r="L38" s="6"/>
    </row>
    <row r="39" spans="1:12" ht="18.75" customHeight="1">
      <c r="A39" s="15" t="s">
        <v>37</v>
      </c>
      <c r="B39" s="14"/>
      <c r="C39" s="14"/>
      <c r="D39" s="14"/>
      <c r="E39" s="14"/>
      <c r="F39" s="14"/>
      <c r="G39" s="14"/>
      <c r="H39" s="14"/>
      <c r="I39" s="14"/>
      <c r="J39" s="14"/>
      <c r="K39" s="14"/>
      <c r="L39" s="6"/>
    </row>
    <row r="40" spans="1:12" ht="18.75" customHeight="1">
      <c r="A40" s="15" t="s">
        <v>38</v>
      </c>
      <c r="B40" s="14"/>
      <c r="C40" s="14"/>
      <c r="D40" s="14"/>
      <c r="E40" s="14"/>
      <c r="F40" s="14"/>
      <c r="G40" s="14"/>
      <c r="H40" s="14"/>
      <c r="I40" s="14"/>
      <c r="J40" s="14"/>
      <c r="K40" s="14"/>
      <c r="L40" s="6"/>
    </row>
    <row r="41" spans="1:12" ht="18.75" customHeight="1">
      <c r="A41" s="15" t="s">
        <v>39</v>
      </c>
      <c r="B41" s="14"/>
      <c r="C41" s="14"/>
      <c r="D41" s="14"/>
      <c r="E41" s="14"/>
      <c r="F41" s="14"/>
      <c r="G41" s="14"/>
      <c r="H41" s="14"/>
      <c r="I41" s="14"/>
      <c r="J41" s="14"/>
      <c r="K41" s="14"/>
      <c r="L41" s="6"/>
    </row>
    <row r="42" spans="1:12" ht="18.75" customHeight="1">
      <c r="A42" s="15" t="s">
        <v>40</v>
      </c>
      <c r="B42" s="14"/>
      <c r="C42" s="14"/>
      <c r="D42" s="14"/>
      <c r="E42" s="14"/>
      <c r="F42" s="14"/>
      <c r="G42" s="14"/>
      <c r="H42" s="14"/>
      <c r="I42" s="14"/>
      <c r="J42" s="14"/>
      <c r="K42" s="14"/>
      <c r="L42" s="6"/>
    </row>
    <row r="43" spans="1:12" ht="18.75" customHeight="1">
      <c r="A43" s="15" t="s">
        <v>41</v>
      </c>
      <c r="B43" s="14"/>
      <c r="C43" s="14"/>
      <c r="D43" s="14"/>
      <c r="E43" s="14"/>
      <c r="F43" s="14"/>
      <c r="G43" s="14"/>
      <c r="H43" s="14"/>
      <c r="I43" s="14"/>
      <c r="J43" s="14"/>
      <c r="K43" s="14"/>
      <c r="L43" s="6"/>
    </row>
    <row r="44" spans="1:12" ht="18.75" customHeight="1">
      <c r="A44" s="15" t="s">
        <v>76</v>
      </c>
      <c r="B44" s="14"/>
      <c r="C44" s="14"/>
      <c r="D44" s="14"/>
      <c r="E44" s="14"/>
      <c r="F44" s="14"/>
      <c r="G44" s="14"/>
      <c r="H44" s="14"/>
      <c r="I44" s="14"/>
      <c r="J44" s="14"/>
      <c r="K44" s="14"/>
      <c r="L44" s="6"/>
    </row>
    <row r="45" spans="1:12" ht="18.75" customHeight="1">
      <c r="A45" s="15" t="s">
        <v>77</v>
      </c>
      <c r="B45" s="14"/>
      <c r="C45" s="14"/>
      <c r="D45" s="14"/>
      <c r="E45" s="14"/>
      <c r="F45" s="14"/>
      <c r="G45" s="14"/>
      <c r="H45" s="14"/>
      <c r="I45" s="14"/>
      <c r="J45" s="14"/>
      <c r="K45" s="14"/>
      <c r="L45" s="6"/>
    </row>
    <row r="46" spans="1:12" ht="30" customHeight="1">
      <c r="A46" s="625" t="s">
        <v>476</v>
      </c>
      <c r="B46" s="625"/>
      <c r="C46" s="625"/>
      <c r="D46" s="625"/>
      <c r="E46" s="625"/>
      <c r="F46" s="625"/>
      <c r="G46" s="625"/>
      <c r="H46" s="625"/>
      <c r="I46" s="625"/>
      <c r="J46" s="625"/>
      <c r="K46" s="625"/>
      <c r="L46" s="18"/>
    </row>
  </sheetData>
  <sheetProtection/>
  <mergeCells count="3">
    <mergeCell ref="A2:K2"/>
    <mergeCell ref="J3:K3"/>
    <mergeCell ref="A46:K46"/>
  </mergeCells>
  <printOptions/>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2020-08-05T13:11:51Z</cp:lastPrinted>
  <dcterms:created xsi:type="dcterms:W3CDTF">2018-03-28T03:38:30Z</dcterms:created>
  <dcterms:modified xsi:type="dcterms:W3CDTF">2020-08-06T01:19:36Z</dcterms:modified>
  <cp:category/>
  <cp:version/>
  <cp:contentType/>
  <cp:contentStatus/>
</cp:coreProperties>
</file>