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1400" windowHeight="9510" tabRatio="941" activeTab="22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  <sheet name="Sheet5" sheetId="28" r:id="rId28"/>
  </sheets>
  <externalReferences>
    <externalReference r:id="rId31"/>
  </externalReferences>
  <definedNames>
    <definedName name="_xlnm.Print_Area" localSheetId="0">'封面'!$A$1</definedName>
  </definedNames>
  <calcPr fullCalcOnLoad="1" fullPrecision="0"/>
</workbook>
</file>

<file path=xl/sharedStrings.xml><?xml version="1.0" encoding="utf-8"?>
<sst xmlns="http://schemas.openxmlformats.org/spreadsheetml/2006/main" count="1457" uniqueCount="997">
  <si>
    <t>1、</t>
  </si>
  <si>
    <t>单位：万元</t>
  </si>
  <si>
    <t>收入合计</t>
  </si>
  <si>
    <t>一、一般公共服务支出</t>
  </si>
  <si>
    <t>支出小计</t>
  </si>
  <si>
    <t>支出合计</t>
  </si>
  <si>
    <t>项目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</si>
  <si>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</si>
  <si>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</si>
  <si>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</si>
  <si>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</si>
  <si>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</si>
  <si>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</si>
  <si>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</si>
  <si>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</si>
  <si>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</si>
  <si>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</si>
  <si>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</si>
  <si>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</si>
  <si>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</si>
  <si>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</si>
  <si>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</si>
  <si>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</si>
  <si>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</si>
  <si>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</si>
  <si>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</si>
  <si>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</si>
  <si>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</si>
  <si>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</si>
  <si>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</si>
  <si>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</si>
  <si>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</si>
  <si>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</si>
  <si>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</si>
  <si>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</si>
  <si>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</si>
  <si>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</si>
  <si>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</si>
  <si>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</si>
  <si>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</si>
  <si>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</si>
  <si>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</si>
  <si>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小计</t>
  </si>
  <si>
    <t>××地区</t>
  </si>
  <si>
    <t>备注：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</si>
  <si>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</si>
  <si>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</si>
  <si>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</si>
  <si>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</si>
  <si>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</si>
  <si>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</si>
  <si>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</si>
  <si>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</si>
  <si>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</si>
  <si>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</si>
  <si>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</si>
  <si>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二、股利、股息收入</t>
  </si>
  <si>
    <t>三、产权转让收入</t>
  </si>
  <si>
    <t>四、清算收入</t>
  </si>
  <si>
    <t xml:space="preserve">    国有资本经营预算转移支付收入</t>
  </si>
  <si>
    <t xml:space="preserve">    国有资本经营预算转移支付支出</t>
  </si>
  <si>
    <t>本年支出合计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</si>
  <si>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</si>
  <si>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</si>
  <si>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</si>
  <si>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</si>
  <si>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</si>
  <si>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>决算数</t>
  </si>
  <si>
    <t>决算数为预算数的%</t>
  </si>
  <si>
    <t>预算数</t>
  </si>
  <si>
    <t>项  目</t>
  </si>
  <si>
    <t>………</t>
  </si>
  <si>
    <t>一、返还性支出</t>
  </si>
  <si>
    <t>4.其他税收返还支出</t>
  </si>
  <si>
    <t>3.老少边穷转移支付支出</t>
  </si>
  <si>
    <t>11.农村综合改革等转移支付支出</t>
  </si>
  <si>
    <t>18.其他支出</t>
  </si>
  <si>
    <t>19.债务付息支出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</si>
  <si>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</si>
  <si>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</si>
  <si>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</si>
  <si>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</si>
  <si>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</si>
  <si>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</si>
  <si>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</si>
  <si>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</si>
  <si>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</si>
  <si>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</si>
  <si>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</si>
  <si>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</si>
  <si>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</si>
  <si>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</si>
  <si>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</si>
  <si>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</si>
  <si>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</si>
  <si>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</si>
  <si>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</si>
  <si>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</si>
  <si>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</si>
  <si>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</si>
  <si>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调整后    预算数</t>
  </si>
  <si>
    <t>完成调整 后预算%</t>
  </si>
  <si>
    <t>比增%</t>
  </si>
  <si>
    <t>一、一般公共预算收入</t>
  </si>
  <si>
    <t>1、税收收入</t>
  </si>
  <si>
    <r>
      <t xml:space="preserve">       </t>
    </r>
    <r>
      <rPr>
        <sz val="12"/>
        <rFont val="Calibri"/>
        <family val="0"/>
      </rPr>
      <t>增值税</t>
    </r>
  </si>
  <si>
    <r>
      <t xml:space="preserve">       </t>
    </r>
    <r>
      <rPr>
        <sz val="12"/>
        <rFont val="Calibri"/>
        <family val="0"/>
      </rPr>
      <t>企业所得税</t>
    </r>
  </si>
  <si>
    <r>
      <t xml:space="preserve">       </t>
    </r>
    <r>
      <rPr>
        <sz val="12"/>
        <rFont val="Calibri"/>
        <family val="0"/>
      </rPr>
      <t>个人所得税</t>
    </r>
  </si>
  <si>
    <r>
      <t xml:space="preserve">       </t>
    </r>
    <r>
      <rPr>
        <sz val="12"/>
        <rFont val="Calibri"/>
        <family val="0"/>
      </rPr>
      <t>资源税</t>
    </r>
  </si>
  <si>
    <r>
      <t xml:space="preserve">       </t>
    </r>
    <r>
      <rPr>
        <sz val="12"/>
        <rFont val="Calibri"/>
        <family val="0"/>
      </rPr>
      <t>城市维护建设税</t>
    </r>
  </si>
  <si>
    <r>
      <t xml:space="preserve">       </t>
    </r>
    <r>
      <rPr>
        <sz val="12"/>
        <rFont val="Calibri"/>
        <family val="0"/>
      </rPr>
      <t>房产税</t>
    </r>
  </si>
  <si>
    <r>
      <t xml:space="preserve">       </t>
    </r>
    <r>
      <rPr>
        <sz val="12"/>
        <rFont val="Calibri"/>
        <family val="0"/>
      </rPr>
      <t>印花税</t>
    </r>
  </si>
  <si>
    <r>
      <t xml:space="preserve">       </t>
    </r>
    <r>
      <rPr>
        <sz val="12"/>
        <rFont val="Calibri"/>
        <family val="0"/>
      </rPr>
      <t>城镇土地使用税</t>
    </r>
  </si>
  <si>
    <r>
      <t xml:space="preserve">       </t>
    </r>
    <r>
      <rPr>
        <sz val="12"/>
        <rFont val="Calibri"/>
        <family val="0"/>
      </rPr>
      <t>土地增值税</t>
    </r>
  </si>
  <si>
    <r>
      <t xml:space="preserve">       </t>
    </r>
    <r>
      <rPr>
        <sz val="12"/>
        <rFont val="Calibri"/>
        <family val="0"/>
      </rPr>
      <t>车船税</t>
    </r>
  </si>
  <si>
    <r>
      <t xml:space="preserve">       </t>
    </r>
    <r>
      <rPr>
        <sz val="12"/>
        <rFont val="Calibri"/>
        <family val="0"/>
      </rPr>
      <t>耕地占用税</t>
    </r>
  </si>
  <si>
    <r>
      <t xml:space="preserve">       </t>
    </r>
    <r>
      <rPr>
        <sz val="12"/>
        <rFont val="Calibri"/>
        <family val="0"/>
      </rPr>
      <t>契税</t>
    </r>
  </si>
  <si>
    <t>2、非税收入</t>
  </si>
  <si>
    <r>
      <t xml:space="preserve">       </t>
    </r>
    <r>
      <rPr>
        <sz val="12"/>
        <rFont val="Calibri"/>
        <family val="0"/>
      </rPr>
      <t>专项收入</t>
    </r>
  </si>
  <si>
    <r>
      <t xml:space="preserve">       </t>
    </r>
    <r>
      <rPr>
        <sz val="12"/>
        <rFont val="Calibri"/>
        <family val="0"/>
      </rPr>
      <t>行政事业性收费收入</t>
    </r>
  </si>
  <si>
    <r>
      <t xml:space="preserve">       </t>
    </r>
    <r>
      <rPr>
        <sz val="12"/>
        <rFont val="Calibri"/>
        <family val="0"/>
      </rPr>
      <t>罚没收入</t>
    </r>
  </si>
  <si>
    <r>
      <t xml:space="preserve">       </t>
    </r>
    <r>
      <rPr>
        <sz val="12"/>
        <rFont val="Calibri"/>
        <family val="0"/>
      </rPr>
      <t>其他收入</t>
    </r>
  </si>
  <si>
    <t>3、退税（成品油价改划出）</t>
  </si>
  <si>
    <t>3、财政局</t>
  </si>
  <si>
    <t>4、退税（成品油价改划出）</t>
  </si>
  <si>
    <t xml:space="preserve">   一般公共预算收入中税性比重%</t>
  </si>
  <si>
    <t>附件：</t>
  </si>
  <si>
    <t>支出科目</t>
  </si>
  <si>
    <t>备注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</si>
  <si>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</si>
  <si>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</si>
  <si>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</si>
  <si>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</si>
  <si>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人大代表履职能力提升</t>
  </si>
  <si>
    <t xml:space="preserve">    代表工作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</si>
  <si>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</si>
  <si>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</si>
  <si>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</si>
  <si>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</si>
  <si>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其他政协事务支出</t>
  </si>
  <si>
    <t xml:space="preserve">  政府办公厅(室)及相关机构事务</t>
  </si>
  <si>
    <t xml:space="preserve">    信访事务</t>
  </si>
  <si>
    <t xml:space="preserve">    事业运行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</si>
  <si>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</si>
  <si>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</si>
  <si>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</si>
  <si>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</si>
  <si>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</si>
  <si>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</si>
  <si>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</si>
  <si>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</si>
  <si>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</si>
  <si>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</si>
  <si>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</si>
  <si>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</si>
  <si>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</si>
  <si>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</si>
  <si>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</si>
  <si>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代扣代收代征税款手续费</t>
  </si>
  <si>
    <t xml:space="preserve">    协税护税</t>
  </si>
  <si>
    <t xml:space="preserve">  审计事务</t>
  </si>
  <si>
    <t xml:space="preserve">    审计业务</t>
  </si>
  <si>
    <t xml:space="preserve">    其他审计事务支出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</si>
  <si>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</si>
  <si>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</si>
  <si>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</si>
  <si>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</si>
  <si>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</si>
  <si>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商贸事务</t>
  </si>
  <si>
    <t xml:space="preserve">    其他商贸事务支出</t>
  </si>
  <si>
    <t xml:space="preserve">  工商行政管理事务</t>
  </si>
  <si>
    <t xml:space="preserve">  质量技术监督与检验检疫事务</t>
  </si>
  <si>
    <t xml:space="preserve">    质量技术监督行政执法及业务管理</t>
  </si>
  <si>
    <t xml:space="preserve">    其他质量技术监督与检验检疫事务支出</t>
  </si>
  <si>
    <t xml:space="preserve">  民族事务</t>
  </si>
  <si>
    <t xml:space="preserve">  港澳台侨事务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</si>
  <si>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</si>
  <si>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</si>
  <si>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</si>
  <si>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</si>
  <si>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</si>
  <si>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</si>
  <si>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</si>
  <si>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</si>
  <si>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</si>
  <si>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</si>
  <si>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</si>
  <si>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</si>
  <si>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</si>
  <si>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</si>
  <si>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</si>
  <si>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</si>
  <si>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其他一般公共服务支出(款)</t>
  </si>
  <si>
    <t xml:space="preserve">    其他一般公共服务支出(项)</t>
  </si>
  <si>
    <t>二、国防支出</t>
  </si>
  <si>
    <t>三、公共安全支出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</si>
  <si>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</si>
  <si>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</si>
  <si>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</si>
  <si>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</si>
  <si>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公安</t>
  </si>
  <si>
    <t xml:space="preserve">    治安管理</t>
  </si>
  <si>
    <t xml:space="preserve">    出入境管理</t>
  </si>
  <si>
    <t xml:space="preserve">    禁毒管理</t>
  </si>
  <si>
    <t xml:space="preserve">    道路交通管理</t>
  </si>
  <si>
    <t xml:space="preserve">    网络运行及维护</t>
  </si>
  <si>
    <t xml:space="preserve">    拘押收教场所管理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</si>
  <si>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</si>
  <si>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</si>
  <si>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</si>
  <si>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</si>
  <si>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</si>
  <si>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</si>
  <si>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</si>
  <si>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</si>
  <si>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社区矫正</t>
  </si>
  <si>
    <t xml:space="preserve">    其他司法支出</t>
  </si>
  <si>
    <t xml:space="preserve">  其他公共安全支出(款)</t>
  </si>
  <si>
    <t xml:space="preserve">    其他公共安全支出(项)</t>
  </si>
  <si>
    <t>四、教育支出</t>
  </si>
  <si>
    <t xml:space="preserve">  教育管理事务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</si>
  <si>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</si>
  <si>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</si>
  <si>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</si>
  <si>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</si>
  <si>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</si>
  <si>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</si>
  <si>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</si>
  <si>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</si>
  <si>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</si>
  <si>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广播电视教育</t>
  </si>
  <si>
    <t xml:space="preserve">    广播电视学校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</si>
  <si>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</si>
  <si>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</si>
  <si>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</si>
  <si>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</si>
  <si>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</si>
  <si>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</si>
  <si>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</si>
  <si>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</si>
  <si>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</si>
  <si>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</si>
  <si>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</si>
  <si>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</si>
  <si>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</si>
  <si>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五、科学技术支出</t>
  </si>
  <si>
    <t xml:space="preserve">  科学技术管理事务</t>
  </si>
  <si>
    <t xml:space="preserve">  应用研究</t>
  </si>
  <si>
    <t xml:space="preserve">  技术研究与开发</t>
  </si>
  <si>
    <t xml:space="preserve">    机构运行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</si>
  <si>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</si>
  <si>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</si>
  <si>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</si>
  <si>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</si>
  <si>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</si>
  <si>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</si>
  <si>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</si>
  <si>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</si>
  <si>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</si>
  <si>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</si>
  <si>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其他科学技术普及支出</t>
  </si>
  <si>
    <t xml:space="preserve">  科技重大项目</t>
  </si>
  <si>
    <t xml:space="preserve">    科技重大专项</t>
  </si>
  <si>
    <t xml:space="preserve">  其他科学技术支出(款)</t>
  </si>
  <si>
    <t xml:space="preserve">    科技奖励</t>
  </si>
  <si>
    <t xml:space="preserve">    其他科学技术支出(项)</t>
  </si>
  <si>
    <t>六、文化体育与传媒支出</t>
  </si>
  <si>
    <t xml:space="preserve">  文化</t>
  </si>
  <si>
    <t xml:space="preserve">    图书馆</t>
  </si>
  <si>
    <t xml:space="preserve">    文化展示及纪念机构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</si>
  <si>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</si>
  <si>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</si>
  <si>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</si>
  <si>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</si>
  <si>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</si>
  <si>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</si>
  <si>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</si>
  <si>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</si>
  <si>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</si>
  <si>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</si>
  <si>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</si>
  <si>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</si>
  <si>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</si>
  <si>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  广播</t>
  </si>
  <si>
    <t xml:space="preserve">    电视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</si>
  <si>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</si>
  <si>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</si>
  <si>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</si>
  <si>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</si>
  <si>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七、社会保障和就业支出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</si>
  <si>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</si>
  <si>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</si>
  <si>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</si>
  <si>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</si>
  <si>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</si>
  <si>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</si>
  <si>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</si>
  <si>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</si>
  <si>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</si>
  <si>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</si>
  <si>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</si>
  <si>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</si>
  <si>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</si>
  <si>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</si>
  <si>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</si>
  <si>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财政对城乡居民基本养老保险基金的补助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</si>
  <si>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</si>
  <si>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</si>
  <si>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</si>
  <si>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</si>
  <si>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</si>
  <si>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对机关事业单位基本养老保险基金的补助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</si>
  <si>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</si>
  <si>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</si>
  <si>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</si>
  <si>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</si>
  <si>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</si>
  <si>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</si>
  <si>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</si>
  <si>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</si>
  <si>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</si>
  <si>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</si>
  <si>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</si>
  <si>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</si>
  <si>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</si>
  <si>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</si>
  <si>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殡葬</t>
  </si>
  <si>
    <t xml:space="preserve">    其他社会福利支出</t>
  </si>
  <si>
    <t xml:space="preserve">  残疾人事业</t>
  </si>
  <si>
    <t xml:space="preserve">    残疾人康复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</si>
  <si>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</si>
  <si>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</si>
  <si>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</si>
  <si>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</si>
  <si>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</si>
  <si>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</si>
  <si>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</si>
  <si>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</si>
  <si>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</si>
  <si>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</si>
  <si>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</si>
  <si>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</si>
  <si>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</si>
  <si>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</si>
  <si>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</si>
  <si>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</si>
  <si>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</si>
  <si>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</si>
  <si>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</si>
  <si>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八、医疗卫生与计划生育支出</t>
  </si>
  <si>
    <t xml:space="preserve">  医疗卫生与计划生育管理事务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</si>
  <si>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</si>
  <si>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</si>
  <si>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</si>
  <si>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</si>
  <si>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</si>
  <si>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</si>
  <si>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</si>
  <si>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</si>
  <si>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</si>
  <si>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</si>
  <si>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</si>
  <si>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</si>
  <si>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</si>
  <si>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</si>
  <si>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</si>
  <si>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</si>
  <si>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</si>
  <si>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</si>
  <si>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优抚对象医疗补助</t>
  </si>
  <si>
    <t xml:space="preserve">    新型农村合作医疗</t>
  </si>
  <si>
    <t xml:space="preserve">    城乡医疗救助</t>
  </si>
  <si>
    <t xml:space="preserve">    其他医疗保障支出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</si>
  <si>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</si>
  <si>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</si>
  <si>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</si>
  <si>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</si>
  <si>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</si>
  <si>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</si>
  <si>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</si>
  <si>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</si>
  <si>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</si>
  <si>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</si>
  <si>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</si>
  <si>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九、节能环保支出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</si>
  <si>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</si>
  <si>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</si>
  <si>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</si>
  <si>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</si>
  <si>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</si>
  <si>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</si>
  <si>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排污费安排的支出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</si>
  <si>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</si>
  <si>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</si>
  <si>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</si>
  <si>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</si>
  <si>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</si>
  <si>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</si>
  <si>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</si>
  <si>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</si>
  <si>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可再生能源(款)</t>
  </si>
  <si>
    <t xml:space="preserve">    可再生能源(项)</t>
  </si>
  <si>
    <t>十、城乡社区支出</t>
  </si>
  <si>
    <t xml:space="preserve">  城乡社区管理事务</t>
  </si>
  <si>
    <t xml:space="preserve">    城管执法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</si>
  <si>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</si>
  <si>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</si>
  <si>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</si>
  <si>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</si>
  <si>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</si>
  <si>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</si>
  <si>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</si>
  <si>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</si>
  <si>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>十一、农林水支出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</si>
  <si>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</si>
  <si>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</si>
  <si>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</si>
  <si>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</si>
  <si>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</si>
  <si>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</si>
  <si>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</si>
  <si>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</si>
  <si>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</si>
  <si>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</si>
  <si>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</si>
  <si>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</si>
  <si>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</si>
  <si>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</si>
  <si>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</si>
  <si>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</si>
  <si>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</si>
  <si>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</si>
  <si>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</si>
  <si>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</si>
  <si>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</si>
  <si>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</si>
  <si>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</si>
  <si>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动植物保护</t>
  </si>
  <si>
    <t xml:space="preserve">    林业执法与监督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</si>
  <si>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</si>
  <si>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</si>
  <si>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</si>
  <si>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</si>
  <si>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</si>
  <si>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</si>
  <si>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</si>
  <si>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水利前期工作</t>
  </si>
  <si>
    <t xml:space="preserve">    水土保持</t>
  </si>
  <si>
    <t xml:space="preserve">    水资源节约管理与保护</t>
  </si>
  <si>
    <t xml:space="preserve">    防汛</t>
  </si>
  <si>
    <t xml:space="preserve">    农田水利</t>
  </si>
  <si>
    <t xml:space="preserve">    大中型水库移民后期扶持专项支出</t>
  </si>
  <si>
    <t xml:space="preserve">    农村人畜饮水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</si>
  <si>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</si>
  <si>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</si>
  <si>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</si>
  <si>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</si>
  <si>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</si>
  <si>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</si>
  <si>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</si>
  <si>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</si>
  <si>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</si>
  <si>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</si>
  <si>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对村级一事一议的补助</t>
  </si>
  <si>
    <t xml:space="preserve">    对村民委员会和村党支部的补助</t>
  </si>
  <si>
    <t xml:space="preserve">    其他农村综合改革支出</t>
  </si>
  <si>
    <t xml:space="preserve">  普惠金融发展支出</t>
  </si>
  <si>
    <t xml:space="preserve">    涉农贷款增量奖励</t>
  </si>
  <si>
    <t xml:space="preserve">    农业保险保费补贴</t>
  </si>
  <si>
    <t xml:space="preserve">  其他农林水支出(款)</t>
  </si>
  <si>
    <t xml:space="preserve">    其他农林水支出(项)</t>
  </si>
  <si>
    <t>十二、交通运输支出</t>
  </si>
  <si>
    <t xml:space="preserve">  公路水路运输</t>
  </si>
  <si>
    <t xml:space="preserve">    口岸建设</t>
  </si>
  <si>
    <t xml:space="preserve">    其他公路水路运输支出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</si>
  <si>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</si>
  <si>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</si>
  <si>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</si>
  <si>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车辆购置税用于公路等基础设施建设支出</t>
  </si>
  <si>
    <t xml:space="preserve">    车辆购置税其他支出</t>
  </si>
  <si>
    <t xml:space="preserve">    公共交通运营补助</t>
  </si>
  <si>
    <t xml:space="preserve">    其他交通运输支出(项)</t>
  </si>
  <si>
    <t>十三、资源勘探信息等支出</t>
  </si>
  <si>
    <t xml:space="preserve">  资源勘探开发</t>
  </si>
  <si>
    <t xml:space="preserve">    其他资源勘探业支出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</si>
  <si>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</si>
  <si>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</si>
  <si>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</si>
  <si>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</si>
  <si>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</si>
  <si>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</si>
  <si>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</si>
  <si>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</si>
  <si>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</si>
  <si>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</si>
  <si>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</si>
  <si>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十四、商业服务业等支出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</si>
  <si>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</si>
  <si>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</si>
  <si>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</si>
  <si>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</si>
  <si>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</si>
  <si>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</si>
  <si>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</si>
  <si>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>十五、金融支出</t>
  </si>
  <si>
    <t xml:space="preserve">  其他金融支出(款)</t>
  </si>
  <si>
    <t xml:space="preserve">    其他金融支出(项)</t>
  </si>
  <si>
    <t xml:space="preserve">  国土资源事务</t>
  </si>
  <si>
    <t xml:space="preserve">    国土资源规划及管理</t>
  </si>
  <si>
    <t xml:space="preserve">    土地资源调查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</si>
  <si>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</si>
  <si>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</si>
  <si>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</si>
  <si>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地质矿产资源利用与保护</t>
  </si>
  <si>
    <t xml:space="preserve">    其他国土资源事务支出</t>
  </si>
  <si>
    <t xml:space="preserve">  海洋管理事务</t>
  </si>
  <si>
    <t xml:space="preserve">    海岛和海域保护</t>
  </si>
  <si>
    <t xml:space="preserve">    其他海洋管理事务支出</t>
  </si>
  <si>
    <t xml:space="preserve">  地震事务</t>
  </si>
  <si>
    <t xml:space="preserve">    地震监测</t>
  </si>
  <si>
    <t xml:space="preserve">  气象事务</t>
  </si>
  <si>
    <t xml:space="preserve">    气象事业机构</t>
  </si>
  <si>
    <t xml:space="preserve">    气象服务</t>
  </si>
  <si>
    <t xml:space="preserve">  保障性安居工程支出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</si>
  <si>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</si>
  <si>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</si>
  <si>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</si>
  <si>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</si>
  <si>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</si>
  <si>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</si>
  <si>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</si>
  <si>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</si>
  <si>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</si>
  <si>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 xml:space="preserve">    其他粮油储备支出</t>
  </si>
  <si>
    <t xml:space="preserve">  其他支出(款)</t>
  </si>
  <si>
    <t xml:space="preserve">    其他支出(项)</t>
  </si>
  <si>
    <t xml:space="preserve">      地方政府一般债券付息支出</t>
  </si>
  <si>
    <t>一般公共预算支出</t>
  </si>
  <si>
    <t xml:space="preserve">   中央财政收入</t>
  </si>
  <si>
    <t xml:space="preserve">   一般公共预算总收入</t>
  </si>
  <si>
    <t>收入合计</t>
  </si>
  <si>
    <t xml:space="preserve">  其他工资福利支出</t>
  </si>
  <si>
    <t xml:space="preserve">  助学金</t>
  </si>
  <si>
    <t xml:space="preserve">  其他对个人和家庭的补助支出</t>
  </si>
  <si>
    <t>备注：本县所辖乡镇作为一级预算部门管理，未单独编制政府预算，为此未有一般公共预算对下税收返还和转移支付决算数据。</t>
  </si>
  <si>
    <t>附表9</t>
  </si>
  <si>
    <t xml:space="preserve"> 决算数</t>
  </si>
  <si>
    <t>完成调整后预算%</t>
  </si>
  <si>
    <t>上级补助收入</t>
  </si>
  <si>
    <t>上年结余</t>
  </si>
  <si>
    <t>调入资金</t>
  </si>
  <si>
    <t>总支出</t>
  </si>
  <si>
    <t>其中：本级支出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</si>
  <si>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</si>
  <si>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</si>
  <si>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</si>
  <si>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</si>
  <si>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</si>
  <si>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</si>
  <si>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</si>
  <si>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</si>
  <si>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</si>
  <si>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</si>
  <si>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</si>
  <si>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</si>
  <si>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</si>
  <si>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  地方重大水利工程建设</t>
  </si>
  <si>
    <t xml:space="preserve">    其他重大水利工程建设基金支出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</si>
  <si>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</si>
  <si>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</si>
  <si>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</si>
  <si>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</si>
  <si>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</si>
  <si>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  用于其他社会公益事业的彩票公益金支出</t>
  </si>
  <si>
    <t>备注：本县所辖乡镇作为一级预算部门管理，未单独编制政府预算，为此未有政府性基金对下税收返还和转移支付决算数据。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</si>
  <si>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</si>
  <si>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</si>
  <si>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</si>
  <si>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</si>
  <si>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</si>
  <si>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</si>
  <si>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</si>
  <si>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</si>
  <si>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</si>
  <si>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</si>
  <si>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</si>
  <si>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</si>
  <si>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</si>
  <si>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</si>
  <si>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16、</t>
  </si>
  <si>
    <t>17、</t>
  </si>
  <si>
    <t>18、</t>
  </si>
  <si>
    <t>19、</t>
  </si>
  <si>
    <t>20、</t>
  </si>
  <si>
    <t>21、</t>
  </si>
  <si>
    <t>22、</t>
  </si>
  <si>
    <t>附表8</t>
  </si>
  <si>
    <r>
      <t>附表1</t>
    </r>
    <r>
      <rPr>
        <sz val="12"/>
        <rFont val="宋体"/>
        <family val="0"/>
      </rPr>
      <t>4</t>
    </r>
  </si>
  <si>
    <r>
      <t>附表1</t>
    </r>
    <r>
      <rPr>
        <sz val="12"/>
        <rFont val="Calibri"/>
        <family val="0"/>
      </rPr>
      <t>9</t>
    </r>
  </si>
  <si>
    <r>
      <t>附表2</t>
    </r>
    <r>
      <rPr>
        <sz val="12"/>
        <rFont val="Calibri"/>
        <family val="0"/>
      </rPr>
      <t>0</t>
    </r>
  </si>
  <si>
    <t>备注：本县所辖乡镇作为一级预算部门管理，未单独编制政府预算，为此未区分本级与全辖，本表与附表11数据一致。</t>
  </si>
  <si>
    <t>23、</t>
  </si>
  <si>
    <t>单位：万元</t>
  </si>
  <si>
    <t>政府债务余额</t>
  </si>
  <si>
    <t>金额</t>
  </si>
  <si>
    <t>政府债务限额</t>
  </si>
  <si>
    <r>
      <t>附表2</t>
    </r>
    <r>
      <rPr>
        <sz val="12"/>
        <rFont val="Calibri"/>
        <family val="0"/>
      </rPr>
      <t>3</t>
    </r>
  </si>
  <si>
    <r>
      <t>附表2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</si>
  <si>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、</t>
    </r>
  </si>
  <si>
    <r>
      <t>2</t>
    </r>
    <r>
      <rPr>
        <sz val="12"/>
        <rFont val="宋体"/>
        <family val="0"/>
      </rPr>
      <t>5</t>
    </r>
    <r>
      <rPr>
        <sz val="12"/>
        <rFont val="宋体"/>
        <family val="0"/>
      </rPr>
      <t>、</t>
    </r>
  </si>
  <si>
    <r>
      <t>26</t>
    </r>
    <r>
      <rPr>
        <sz val="12"/>
        <rFont val="宋体"/>
        <family val="0"/>
      </rPr>
      <t>、</t>
    </r>
  </si>
  <si>
    <t>单位：万元</t>
  </si>
  <si>
    <t>政府债务余额</t>
  </si>
  <si>
    <t>金额</t>
  </si>
  <si>
    <t>政府债务限额</t>
  </si>
  <si>
    <t>附表25</t>
  </si>
  <si>
    <t>附表26</t>
  </si>
  <si>
    <t>备注：本县所辖乡镇作为一级预算部门管理，未单独编制政府预算，为此未区分本级与全辖，本表与附表23数据一致。</t>
  </si>
  <si>
    <t>备注：本县所辖乡镇作为一级预算部门管理，未单独编制政府预算，为此未区分本级与全辖，本表与附表25数据一致。</t>
  </si>
  <si>
    <t>2018年度本级一般公共预算“三公”经费支出决算情况表</t>
  </si>
  <si>
    <t xml:space="preserve">1.按照党中央、国务院有关文件及部门预算管理有关规定，“三公”经费包括因公出国（境）费、公务用车购置及运行维护费和公务接待费。（1）因公出国（境）费，指单位工作人员公务出国（境）的国际旅费、国外城市间交通费、住宿费、伙食费、培训费、公杂费等支出。（2）公务用车购置及运行维护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</si>
  <si>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2018年使用一般公共预算拨款安排的“三公”经费决算数为2023万元，比上年决算数增加62万元。其中，因公出国（境）经费100万元，与上年决算数相比增长17.6%，主要是加强对外交流学习及商贸合作等；公务用车购置经费120万元，与上年决算数相比增加120万元，主要是购置抑尘车及乡镇卫生院购置救护车等；公务用车运行经费1374万元，与上年决算数相比下降3.4%，主要是进一步规范公务用车使用管理；公务接待费429万元，与上年决算数相比下降5.5%，主要是厉行节约，严格执行公务接待费等相关规定，进一步规范公务接待。</t>
  </si>
  <si>
    <t>2018年度政府决算收支表目录</t>
  </si>
  <si>
    <r>
      <t>附表1：</t>
    </r>
    <r>
      <rPr>
        <sz val="12"/>
        <rFont val="宋体"/>
        <family val="0"/>
      </rPr>
      <t>201</t>
    </r>
    <r>
      <rPr>
        <sz val="12"/>
        <rFont val="宋体"/>
        <family val="0"/>
      </rPr>
      <t>8年度一般公共预算收入决算表</t>
    </r>
  </si>
  <si>
    <r>
      <t>附表2：</t>
    </r>
    <r>
      <rPr>
        <sz val="12"/>
        <rFont val="Calibri"/>
        <family val="0"/>
      </rPr>
      <t>2018</t>
    </r>
    <r>
      <rPr>
        <sz val="12"/>
        <rFont val="宋体"/>
        <family val="0"/>
      </rPr>
      <t>年度一般公共预算支出决算表</t>
    </r>
  </si>
  <si>
    <t>附表8：2018年度本级一般公共预算对下税收返还和转移支付决算表</t>
  </si>
  <si>
    <t>附表9：2018年度本级一般公共预算“三公”经费支出决算情况表</t>
  </si>
  <si>
    <t>附表14：2018年度本级政府性基金对下转移支付决算表</t>
  </si>
  <si>
    <t>附表18：2018年度本级国有资本经营预算支出决算表</t>
  </si>
  <si>
    <t>附表19：2018年度社会保险基金预算收入决算表</t>
  </si>
  <si>
    <t>附表20：2018年度社会保险基金预算支出决算表</t>
  </si>
  <si>
    <t>附表22：2018年度本级社会保险基金预算支出决算表</t>
  </si>
  <si>
    <t>附表23：2018年度政府一般债务余额和限额情况表</t>
  </si>
  <si>
    <t>附表24：2018年度本级政府一般债务余额和限额情况表</t>
  </si>
  <si>
    <t>附表25：2018年度政府专项债务余额和限额情况表</t>
  </si>
  <si>
    <t>附表26：2018年度本级政府专项债务余额和限额情况表</t>
  </si>
  <si>
    <t>单位：万元</t>
  </si>
  <si>
    <t>2017年   收入</t>
  </si>
  <si>
    <t>2018年收入</t>
  </si>
  <si>
    <t>完成年初预算数%</t>
  </si>
  <si>
    <r>
      <t xml:space="preserve">       </t>
    </r>
    <r>
      <rPr>
        <sz val="12"/>
        <rFont val="Calibri"/>
        <family val="0"/>
      </rPr>
      <t>营业税</t>
    </r>
  </si>
  <si>
    <t xml:space="preserve">   环保税</t>
  </si>
  <si>
    <t>1、增值税</t>
  </si>
  <si>
    <t>2、消费税</t>
  </si>
  <si>
    <t>3、营业税</t>
  </si>
  <si>
    <t>4、企业所得税60%</t>
  </si>
  <si>
    <t>5、个人所得税60%</t>
  </si>
  <si>
    <t>6、车辆购置税</t>
  </si>
  <si>
    <r>
      <t>1、</t>
    </r>
    <r>
      <rPr>
        <sz val="12"/>
        <rFont val="宋体"/>
        <family val="0"/>
      </rPr>
      <t>（原)</t>
    </r>
    <r>
      <rPr>
        <sz val="12"/>
        <rFont val="Calibri"/>
        <family val="0"/>
      </rPr>
      <t>国税局</t>
    </r>
  </si>
  <si>
    <t>2、（原）地税局</t>
  </si>
  <si>
    <t>附表1</t>
  </si>
  <si>
    <t>2018年度一般公共预算收入决算表</t>
  </si>
  <si>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 xml:space="preserve">年支出 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</si>
  <si>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 xml:space="preserve">年支出 </t>
    </r>
  </si>
  <si>
    <t>总支出</t>
  </si>
  <si>
    <t>其中:本级</t>
  </si>
  <si>
    <t>总支出</t>
  </si>
  <si>
    <t>实绩</t>
  </si>
  <si>
    <t>比增%</t>
  </si>
  <si>
    <t xml:space="preserve">    社会事业发展规划</t>
  </si>
  <si>
    <r>
      <t xml:space="preserve"> </t>
    </r>
    <r>
      <rPr>
        <sz val="12"/>
        <color indexed="8"/>
        <rFont val="宋体"/>
        <family val="0"/>
      </rPr>
      <t xml:space="preserve">   其他统计信息事务支出</t>
    </r>
  </si>
  <si>
    <r>
      <t xml:space="preserve"> </t>
    </r>
    <r>
      <rPr>
        <sz val="12"/>
        <color indexed="8"/>
        <rFont val="宋体"/>
        <family val="0"/>
      </rPr>
      <t xml:space="preserve">   公务员履职能力提升</t>
    </r>
  </si>
  <si>
    <r>
      <t xml:space="preserve"> </t>
    </r>
    <r>
      <rPr>
        <sz val="12"/>
        <color indexed="8"/>
        <rFont val="宋体"/>
        <family val="0"/>
      </rPr>
      <t xml:space="preserve">   招商引资</t>
    </r>
  </si>
  <si>
    <t xml:space="preserve">    一般行政管理事务</t>
  </si>
  <si>
    <t xml:space="preserve">    质量技术监督技术支持</t>
  </si>
  <si>
    <r>
      <t xml:space="preserve"> </t>
    </r>
    <r>
      <rPr>
        <sz val="12"/>
        <color indexed="8"/>
        <rFont val="宋体"/>
        <family val="0"/>
      </rPr>
      <t xml:space="preserve">   民族工作专项</t>
    </r>
  </si>
  <si>
    <t xml:space="preserve">  宗教事务</t>
  </si>
  <si>
    <t xml:space="preserve">    行政运行</t>
  </si>
  <si>
    <t xml:space="preserve">    国内安全保卫</t>
  </si>
  <si>
    <r>
      <t xml:space="preserve"> </t>
    </r>
    <r>
      <rPr>
        <sz val="12"/>
        <color indexed="8"/>
        <rFont val="宋体"/>
        <family val="0"/>
      </rPr>
      <t xml:space="preserve">   案件审判</t>
    </r>
  </si>
  <si>
    <r>
      <t xml:space="preserve"> </t>
    </r>
    <r>
      <rPr>
        <sz val="12"/>
        <color indexed="8"/>
        <rFont val="宋体"/>
        <family val="0"/>
      </rPr>
      <t xml:space="preserve">   “两庭”建设</t>
    </r>
  </si>
  <si>
    <r>
      <t xml:space="preserve"> </t>
    </r>
    <r>
      <rPr>
        <sz val="12"/>
        <color indexed="8"/>
        <rFont val="宋体"/>
        <family val="0"/>
      </rPr>
      <t xml:space="preserve">   其他特殊教育支出</t>
    </r>
  </si>
  <si>
    <r>
      <t xml:space="preserve"> </t>
    </r>
    <r>
      <rPr>
        <sz val="12"/>
        <color indexed="8"/>
        <rFont val="宋体"/>
        <family val="0"/>
      </rPr>
      <t xml:space="preserve">   其他进修及培训</t>
    </r>
  </si>
  <si>
    <t xml:space="preserve">    一般行政管理事务</t>
  </si>
  <si>
    <r>
      <t xml:space="preserve"> </t>
    </r>
    <r>
      <rPr>
        <sz val="12"/>
        <color indexed="8"/>
        <rFont val="宋体"/>
        <family val="0"/>
      </rPr>
      <t xml:space="preserve">   其他科学技术管理事务支出</t>
    </r>
  </si>
  <si>
    <t xml:space="preserve">    社会公益研究</t>
  </si>
  <si>
    <t xml:space="preserve">    行政运行</t>
  </si>
  <si>
    <r>
      <t xml:space="preserve"> </t>
    </r>
    <r>
      <rPr>
        <sz val="12"/>
        <color indexed="8"/>
        <rFont val="宋体"/>
        <family val="0"/>
      </rPr>
      <t xml:space="preserve">   体育竞赛</t>
    </r>
  </si>
  <si>
    <t xml:space="preserve">  新闻出版广播影视</t>
  </si>
  <si>
    <r>
      <t xml:space="preserve"> </t>
    </r>
    <r>
      <rPr>
        <sz val="12"/>
        <color indexed="8"/>
        <rFont val="宋体"/>
        <family val="0"/>
      </rPr>
      <t xml:space="preserve">   电影</t>
    </r>
  </si>
  <si>
    <t xml:space="preserve">    新闻通讯</t>
  </si>
  <si>
    <t xml:space="preserve">    其他新闻出版广播影视支出</t>
  </si>
  <si>
    <t>减少列支清算2014年10至2015年12月养老保险资金。</t>
  </si>
  <si>
    <r>
      <t xml:space="preserve"> </t>
    </r>
    <r>
      <rPr>
        <sz val="12"/>
        <color indexed="8"/>
        <rFont val="宋体"/>
        <family val="0"/>
      </rPr>
      <t xml:space="preserve">   信息化建设</t>
    </r>
  </si>
  <si>
    <t xml:space="preserve">    就业创业服务补贴</t>
  </si>
  <si>
    <r>
      <t xml:space="preserve"> </t>
    </r>
    <r>
      <rPr>
        <sz val="12"/>
        <color indexed="8"/>
        <rFont val="宋体"/>
        <family val="0"/>
      </rPr>
      <t xml:space="preserve">   老年福利</t>
    </r>
  </si>
  <si>
    <t xml:space="preserve">    一般行政管理事务</t>
  </si>
  <si>
    <t xml:space="preserve">    残疾人就业和扶贫</t>
  </si>
  <si>
    <r>
      <t xml:space="preserve"> </t>
    </r>
    <r>
      <rPr>
        <sz val="12"/>
        <color indexed="8"/>
        <rFont val="宋体"/>
        <family val="0"/>
      </rPr>
      <t xml:space="preserve">   残疾人体育</t>
    </r>
  </si>
  <si>
    <t xml:space="preserve">    残疾人生活和护理补贴</t>
  </si>
  <si>
    <r>
      <t xml:space="preserve"> </t>
    </r>
    <r>
      <rPr>
        <sz val="12"/>
        <color indexed="8"/>
        <rFont val="宋体"/>
        <family val="0"/>
      </rPr>
      <t xml:space="preserve">   其他红十字事业支出</t>
    </r>
  </si>
  <si>
    <t xml:space="preserve">  特困人员救助供养</t>
  </si>
  <si>
    <t xml:space="preserve">    其他城市生活救助</t>
  </si>
  <si>
    <r>
      <t xml:space="preserve"> </t>
    </r>
    <r>
      <rPr>
        <sz val="12"/>
        <color indexed="8"/>
        <rFont val="宋体"/>
        <family val="0"/>
      </rPr>
      <t xml:space="preserve">   其他医疗卫生和计划生育管理事物支出</t>
    </r>
  </si>
  <si>
    <t xml:space="preserve">    城镇居民基本医疗保险基金补助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</si>
  <si>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其他中医药支出</t>
    </r>
  </si>
  <si>
    <r>
      <t xml:space="preserve"> </t>
    </r>
    <r>
      <rPr>
        <sz val="12"/>
        <color indexed="8"/>
        <rFont val="宋体"/>
        <family val="0"/>
      </rPr>
      <t xml:space="preserve">   药品事务</t>
    </r>
  </si>
  <si>
    <r>
      <t xml:space="preserve">    </t>
    </r>
    <r>
      <rPr>
        <sz val="12"/>
        <color indexed="8"/>
        <rFont val="宋体"/>
        <family val="0"/>
      </rPr>
      <t>其他环境管理事务支出</t>
    </r>
  </si>
  <si>
    <r>
      <t xml:space="preserve"> </t>
    </r>
    <r>
      <rPr>
        <sz val="12"/>
        <color indexed="8"/>
        <rFont val="宋体"/>
        <family val="0"/>
      </rPr>
      <t xml:space="preserve">   固体废弃物与化学品</t>
    </r>
  </si>
  <si>
    <t xml:space="preserve">    生态保护</t>
  </si>
  <si>
    <t xml:space="preserve">  天然林保护</t>
  </si>
  <si>
    <r>
      <t xml:space="preserve"> </t>
    </r>
    <r>
      <rPr>
        <sz val="12"/>
        <color indexed="8"/>
        <rFont val="宋体"/>
        <family val="0"/>
      </rPr>
      <t xml:space="preserve">   森林管护</t>
    </r>
  </si>
  <si>
    <t>上级收回省级新能源非公交汽车推广应用地方补助资金100万元。</t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</si>
  <si>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环境执法监察</t>
    </r>
  </si>
  <si>
    <t xml:space="preserve">   能源管理事务</t>
  </si>
  <si>
    <r>
      <t xml:space="preserve"> </t>
    </r>
    <r>
      <rPr>
        <sz val="12"/>
        <color indexed="8"/>
        <rFont val="宋体"/>
        <family val="0"/>
      </rPr>
      <t xml:space="preserve">    能源科技装备</t>
    </r>
  </si>
  <si>
    <t xml:space="preserve">  其他节能环保支出（款）</t>
  </si>
  <si>
    <r>
      <t xml:space="preserve"> </t>
    </r>
    <r>
      <rPr>
        <sz val="12"/>
        <color indexed="8"/>
        <rFont val="宋体"/>
        <family val="0"/>
      </rPr>
      <t xml:space="preserve">   其他节能环保支出（款）</t>
    </r>
  </si>
  <si>
    <t>减少新增一般债券支出52647万元</t>
  </si>
  <si>
    <t xml:space="preserve">  其他城乡社区支出（款）</t>
  </si>
  <si>
    <t xml:space="preserve">    其他城乡社区支出（项）</t>
  </si>
  <si>
    <r>
      <t xml:space="preserve"> </t>
    </r>
    <r>
      <rPr>
        <sz val="12"/>
        <color indexed="8"/>
        <rFont val="宋体"/>
        <family val="0"/>
      </rPr>
      <t xml:space="preserve">   稳定农民收入补贴</t>
    </r>
  </si>
  <si>
    <t xml:space="preserve">    农业结构调整补贴</t>
  </si>
  <si>
    <r>
      <t xml:space="preserve"> </t>
    </r>
    <r>
      <rPr>
        <sz val="12"/>
        <color indexed="8"/>
        <rFont val="宋体"/>
        <family val="0"/>
      </rPr>
      <t xml:space="preserve">   林业贷款贴息</t>
    </r>
  </si>
  <si>
    <r>
      <t xml:space="preserve"> </t>
    </r>
    <r>
      <rPr>
        <sz val="12"/>
        <color indexed="8"/>
        <rFont val="宋体"/>
        <family val="0"/>
      </rPr>
      <t xml:space="preserve">   水质监测</t>
    </r>
  </si>
  <si>
    <r>
      <t xml:space="preserve"> </t>
    </r>
    <r>
      <rPr>
        <sz val="12"/>
        <color indexed="8"/>
        <rFont val="宋体"/>
        <family val="0"/>
      </rPr>
      <t xml:space="preserve">   水利安全监督</t>
    </r>
  </si>
  <si>
    <r>
      <t xml:space="preserve"> </t>
    </r>
    <r>
      <rPr>
        <sz val="12"/>
        <color indexed="8"/>
        <rFont val="宋体"/>
        <family val="0"/>
      </rPr>
      <t xml:space="preserve">   产业化经营</t>
    </r>
  </si>
  <si>
    <r>
      <t xml:space="preserve"> </t>
    </r>
    <r>
      <rPr>
        <sz val="12"/>
        <color indexed="8"/>
        <rFont val="宋体"/>
        <family val="0"/>
      </rPr>
      <t xml:space="preserve">   对村集体经济组织的补助</t>
    </r>
  </si>
  <si>
    <r>
      <t xml:space="preserve"> </t>
    </r>
    <r>
      <rPr>
        <sz val="12"/>
        <color indexed="8"/>
        <rFont val="宋体"/>
        <family val="0"/>
      </rPr>
      <t xml:space="preserve">   创业担保贷款贴息</t>
    </r>
  </si>
  <si>
    <t xml:space="preserve">    其他普惠金融发展支出</t>
  </si>
  <si>
    <t>增加新增一般债券列支8000万元。</t>
  </si>
  <si>
    <t xml:space="preserve">    公路建设</t>
  </si>
  <si>
    <t xml:space="preserve">    公路养护</t>
  </si>
  <si>
    <t xml:space="preserve">    公路和运输安全</t>
  </si>
  <si>
    <r>
      <t xml:space="preserve"> </t>
    </r>
    <r>
      <rPr>
        <sz val="12"/>
        <color indexed="8"/>
        <rFont val="宋体"/>
        <family val="0"/>
      </rPr>
      <t xml:space="preserve">   水路运输管理支出</t>
    </r>
  </si>
  <si>
    <t xml:space="preserve">  成品油价格改革对交通运输的补贴</t>
  </si>
  <si>
    <t xml:space="preserve">    成品油价格改革补贴其他支出</t>
  </si>
  <si>
    <t xml:space="preserve">  车辆购置税支出</t>
  </si>
  <si>
    <t xml:space="preserve">    车辆购置税用于农村公路建设支出</t>
  </si>
  <si>
    <t xml:space="preserve">  其他交通运输支出(款)</t>
  </si>
  <si>
    <r>
      <t xml:space="preserve"> </t>
    </r>
    <r>
      <rPr>
        <sz val="12"/>
        <color indexed="8"/>
        <rFont val="宋体"/>
        <family val="0"/>
      </rPr>
      <t xml:space="preserve">   应急救援支出</t>
    </r>
  </si>
  <si>
    <r>
      <t xml:space="preserve"> </t>
    </r>
    <r>
      <rPr>
        <sz val="12"/>
        <color indexed="8"/>
        <rFont val="宋体"/>
        <family val="0"/>
      </rPr>
      <t xml:space="preserve">   安全监管监察专项</t>
    </r>
  </si>
  <si>
    <t xml:space="preserve">  其他商业服务业等支出（款）</t>
  </si>
  <si>
    <r>
      <t xml:space="preserve"> </t>
    </r>
    <r>
      <rPr>
        <sz val="12"/>
        <rFont val="宋体"/>
        <family val="0"/>
      </rPr>
      <t xml:space="preserve">   服务业基础设施建设</t>
    </r>
  </si>
  <si>
    <r>
      <t xml:space="preserve"> </t>
    </r>
    <r>
      <rPr>
        <sz val="12"/>
        <rFont val="宋体"/>
        <family val="0"/>
      </rPr>
      <t xml:space="preserve">   其他商业服务业等支出（项）</t>
    </r>
  </si>
  <si>
    <t xml:space="preserve">  金融发展支出</t>
  </si>
  <si>
    <t xml:space="preserve">    其他金融发展支出</t>
  </si>
  <si>
    <t>十六、援助其他地区支出</t>
  </si>
  <si>
    <t xml:space="preserve">  其他支出</t>
  </si>
  <si>
    <t>十七、国土海洋气象等支出</t>
  </si>
  <si>
    <t xml:space="preserve">    国土资源调查</t>
  </si>
  <si>
    <r>
      <t xml:space="preserve"> </t>
    </r>
    <r>
      <rPr>
        <b/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行政运行</t>
    </r>
  </si>
  <si>
    <r>
      <t xml:space="preserve"> </t>
    </r>
    <r>
      <rPr>
        <sz val="12"/>
        <color indexed="8"/>
        <rFont val="宋体"/>
        <family val="0"/>
      </rPr>
      <t xml:space="preserve">   海域使用管理</t>
    </r>
  </si>
  <si>
    <r>
      <t xml:space="preserve"> </t>
    </r>
    <r>
      <rPr>
        <sz val="12"/>
        <color indexed="8"/>
        <rFont val="宋体"/>
        <family val="0"/>
      </rPr>
      <t xml:space="preserve">   海洋环境保护与监测</t>
    </r>
  </si>
  <si>
    <r>
      <t xml:space="preserve"> </t>
    </r>
    <r>
      <rPr>
        <sz val="12"/>
        <color indexed="8"/>
        <rFont val="宋体"/>
        <family val="0"/>
      </rPr>
      <t xml:space="preserve">   海洋调查评价</t>
    </r>
  </si>
  <si>
    <r>
      <t xml:space="preserve"> </t>
    </r>
    <r>
      <rPr>
        <sz val="12"/>
        <color indexed="8"/>
        <rFont val="宋体"/>
        <family val="0"/>
      </rPr>
      <t xml:space="preserve">   地震预测预报</t>
    </r>
  </si>
  <si>
    <r>
      <t xml:space="preserve"> </t>
    </r>
    <r>
      <rPr>
        <sz val="12"/>
        <color indexed="8"/>
        <rFont val="宋体"/>
        <family val="0"/>
      </rPr>
      <t xml:space="preserve">   防震减灾基础管理</t>
    </r>
  </si>
  <si>
    <t xml:space="preserve">    气象预报预测</t>
  </si>
  <si>
    <t>十八、住房保障支出</t>
  </si>
  <si>
    <t>减少新增一般债券支出3500万元</t>
  </si>
  <si>
    <t>十九、粮油物资储备支出</t>
  </si>
  <si>
    <t xml:space="preserve">    储备粮油差价补贴</t>
  </si>
  <si>
    <t>二十、其他支出(类)</t>
  </si>
  <si>
    <t>二十一、债务付息支出</t>
  </si>
  <si>
    <t xml:space="preserve">    地方政府一般债务付息支出</t>
  </si>
  <si>
    <t>二十二、债务发行费用支出</t>
  </si>
  <si>
    <t xml:space="preserve">  地方政府一般债务发行费用支出</t>
  </si>
  <si>
    <t>2、本县所辖乡镇作为一级预算部门管理，未单独编制政府预算，为此未区分本级与全辖，本表与附表2数据一致。</t>
  </si>
  <si>
    <t>备注：1、2018年上划中央车辆购置税纳入一般公共预算总收入。</t>
  </si>
  <si>
    <t>附表3：2018年度本级一般公共预算收入决算表</t>
  </si>
  <si>
    <t>2018年度本级一般公共预算收入决算表</t>
  </si>
  <si>
    <t>附表3</t>
  </si>
  <si>
    <t>附表4：2018年度本级一般公共预算支出决算表</t>
  </si>
  <si>
    <r>
      <rPr>
        <sz val="11"/>
        <rFont val="黑体"/>
        <family val="0"/>
      </rPr>
      <t>备注：</t>
    </r>
    <r>
      <rPr>
        <sz val="11"/>
        <rFont val="宋体"/>
        <family val="0"/>
      </rPr>
      <t>1、本级支出比增-3.3%主要是新增一般债券支出减少56647万元。若同口径剔除新增一般债券支出，则本级支出同比增长7.9%。</t>
    </r>
  </si>
  <si>
    <t>附表5</t>
  </si>
  <si>
    <t>附表5：2018年度本级一般公共预算支出决算功能分类明细表</t>
  </si>
  <si>
    <t>2018年度本级一般公共预算支出决算功能分类明细表</t>
  </si>
  <si>
    <t>单位：万元</t>
  </si>
  <si>
    <r>
      <t>2017</t>
    </r>
    <r>
      <rPr>
        <b/>
        <sz val="12"/>
        <rFont val="宋体"/>
        <family val="0"/>
      </rPr>
      <t>年支出</t>
    </r>
  </si>
  <si>
    <r>
      <t>2018</t>
    </r>
    <r>
      <rPr>
        <b/>
        <sz val="12"/>
        <rFont val="宋体"/>
        <family val="0"/>
      </rPr>
      <t xml:space="preserve">年支出 </t>
    </r>
  </si>
  <si>
    <t>总支出</t>
  </si>
  <si>
    <t>其中：本级</t>
  </si>
  <si>
    <t>其中:本级</t>
  </si>
  <si>
    <t>实绩</t>
  </si>
  <si>
    <t>比增%</t>
  </si>
  <si>
    <t>十五、金融支出</t>
  </si>
  <si>
    <t>十六、援助其他地区支出</t>
  </si>
  <si>
    <t>十七、国土海洋气象等支出</t>
  </si>
  <si>
    <t>十八、住房保障支出</t>
  </si>
  <si>
    <t>十九、粮油物资储备支出</t>
  </si>
  <si>
    <t>二十、其他支出</t>
  </si>
  <si>
    <t>二十一、债务付息支出</t>
  </si>
  <si>
    <t>二十二、债务发行费用支出</t>
  </si>
  <si>
    <r>
      <rPr>
        <b/>
        <sz val="11"/>
        <rFont val="黑体"/>
        <family val="0"/>
      </rPr>
      <t>备注：</t>
    </r>
    <r>
      <rPr>
        <sz val="11"/>
        <rFont val="宋体"/>
        <family val="0"/>
      </rPr>
      <t>本级支出比增-3.3%主要是新增一般债券支出减少56647万元。若同口径剔除新增一般债券支出，则本级支出同比增长7.9%。</t>
    </r>
  </si>
  <si>
    <t>附表2</t>
  </si>
  <si>
    <t>2018年度一般公共预算支出决算表</t>
  </si>
  <si>
    <t>附表4</t>
  </si>
  <si>
    <t>2018年度本级一般公共预算支出决算表</t>
  </si>
  <si>
    <r>
      <rPr>
        <sz val="11"/>
        <rFont val="黑体"/>
        <family val="0"/>
      </rPr>
      <t>备注：</t>
    </r>
    <r>
      <rPr>
        <sz val="11"/>
        <rFont val="宋体"/>
        <family val="0"/>
      </rPr>
      <t>1、本级支出比增-3.3%主要是新增一般债券支出减少56647万元。若同口径剔除新增一般债券支出，则本级支出同比增长7.9%。</t>
    </r>
  </si>
  <si>
    <t xml:space="preserve">   总收入中税性比重%</t>
  </si>
  <si>
    <t>二、上级补助收入</t>
  </si>
  <si>
    <t>三、上年结余</t>
  </si>
  <si>
    <t>四、调入资金</t>
  </si>
  <si>
    <t>五、地方政府一般债券转贷收入</t>
  </si>
  <si>
    <t>六、调入预算稳定调节基金</t>
  </si>
  <si>
    <t xml:space="preserve">  返还性收入</t>
  </si>
  <si>
    <t xml:space="preserve">  一般性转移支付收入</t>
  </si>
  <si>
    <t xml:space="preserve">  专项转移支付收入</t>
  </si>
  <si>
    <t>备注：2018年上划中央车辆购置税纳入一般公共预算总收入。</t>
  </si>
  <si>
    <t>2、本县所辖乡镇作为一级预算部门管理，未单独编制政府预算，为此未区分本级与全辖，本表与附表1数据一致。</t>
  </si>
  <si>
    <t>附表6：2018年度本级一般公共预算支出经济分类决算表</t>
  </si>
  <si>
    <t>附表7：2018年度本级一般公共预算基本支出经济分类决算表</t>
  </si>
  <si>
    <t>支出科目</t>
  </si>
  <si>
    <t>决算数</t>
  </si>
  <si>
    <t>一、机关工资福利支出</t>
  </si>
  <si>
    <t>二、机关商品和服务支出</t>
  </si>
  <si>
    <t>三、机关资本性支出(一)</t>
  </si>
  <si>
    <t>四、机关资本性支出(二)</t>
  </si>
  <si>
    <t>五、对事业单位经常性补助</t>
  </si>
  <si>
    <t>六、对事业单位资本性补助</t>
  </si>
  <si>
    <t>七、对企业补助</t>
  </si>
  <si>
    <t>八、对个人和家庭的补助</t>
  </si>
  <si>
    <t>九、对社会保障基金补助</t>
  </si>
  <si>
    <t>十、债务利息及费用支出</t>
  </si>
  <si>
    <t>十一、其他支出</t>
  </si>
  <si>
    <t>一般公共预算支出合计</t>
  </si>
  <si>
    <t>附表6</t>
  </si>
  <si>
    <t>2018年度本级一般公共预算支出经济分类决算表</t>
  </si>
  <si>
    <t>单位：万元</t>
  </si>
  <si>
    <t xml:space="preserve">  工资奖金津补贴</t>
  </si>
  <si>
    <t xml:space="preserve">  社会保障缴费</t>
  </si>
  <si>
    <t xml:space="preserve">  住房公积金</t>
  </si>
  <si>
    <t xml:space="preserve">  办公经费</t>
  </si>
  <si>
    <r>
      <t xml:space="preserve"> </t>
    </r>
    <r>
      <rPr>
        <sz val="12"/>
        <rFont val="宋体"/>
        <family val="0"/>
      </rPr>
      <t xml:space="preserve"> 其他商品和服务支出</t>
    </r>
  </si>
  <si>
    <t>三、机关资本性支出（一）</t>
  </si>
  <si>
    <t xml:space="preserve">  其他资本性支出</t>
  </si>
  <si>
    <t>四、对事业单位经常性补助</t>
  </si>
  <si>
    <t xml:space="preserve">  工资福利支出</t>
  </si>
  <si>
    <t xml:space="preserve">  商品和服务支出</t>
  </si>
  <si>
    <t xml:space="preserve">  其他对事业单位补助支出</t>
  </si>
  <si>
    <t>五、对事业单位资本性补助</t>
  </si>
  <si>
    <t xml:space="preserve">  资本性支出（一）</t>
  </si>
  <si>
    <t>六、对个人和家庭的补助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</si>
  <si>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社会福利和救助</t>
    </r>
  </si>
  <si>
    <t xml:space="preserve">  离退休费</t>
  </si>
  <si>
    <t>一般公共预算基本支出合计</t>
  </si>
  <si>
    <t>附表7</t>
  </si>
  <si>
    <t>2018年度本级一般公共预算基本支出经济分类决算表</t>
  </si>
  <si>
    <t>2018年度本级一般公共预算对下税收返还和转移支付决算表</t>
  </si>
  <si>
    <r>
      <t>201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 xml:space="preserve">年 收入  </t>
    </r>
  </si>
  <si>
    <r>
      <t>201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年收入</t>
    </r>
  </si>
  <si>
    <t>备注</t>
  </si>
  <si>
    <t>一、城市公用事业附加收入</t>
  </si>
  <si>
    <t>二、国有土地收益基金收入</t>
  </si>
  <si>
    <t>三、农业土地开发资金收入</t>
  </si>
  <si>
    <t>四、国有土地使用权出让收入</t>
  </si>
  <si>
    <r>
      <t>五、</t>
    </r>
    <r>
      <rPr>
        <sz val="12"/>
        <rFont val="Times New Roman"/>
        <family val="1"/>
      </rPr>
      <t xml:space="preserve"> </t>
    </r>
    <r>
      <rPr>
        <sz val="12"/>
        <rFont val="Calibri"/>
        <family val="0"/>
      </rPr>
      <t>城市基础设施配套费收入</t>
    </r>
  </si>
  <si>
    <t>六、污水处理费收入</t>
  </si>
  <si>
    <t>七、彩票公益金收入</t>
  </si>
  <si>
    <t xml:space="preserve">  其中：福利彩票公益金收入</t>
  </si>
  <si>
    <t xml:space="preserve">        体育彩票公益金收入</t>
  </si>
  <si>
    <t>八、其他政府性基金收入</t>
  </si>
  <si>
    <r>
      <t>说明：城市公用事业附加收入</t>
    </r>
    <r>
      <rPr>
        <sz val="12"/>
        <rFont val="Arial"/>
        <family val="2"/>
      </rPr>
      <t>2017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月起停征。</t>
    </r>
  </si>
  <si>
    <t xml:space="preserve">  </t>
  </si>
  <si>
    <t>附表10</t>
  </si>
  <si>
    <t>附表10：2018年度政府性基金预算收入决算表</t>
  </si>
  <si>
    <t>2018年度政府性基金预算收入决算表</t>
  </si>
  <si>
    <t>小 计</t>
  </si>
  <si>
    <t>地方政府专项债务转贷收入</t>
  </si>
  <si>
    <r>
      <t>附表1</t>
    </r>
    <r>
      <rPr>
        <sz val="12"/>
        <rFont val="宋体"/>
        <family val="0"/>
      </rPr>
      <t>2</t>
    </r>
  </si>
  <si>
    <t>附表12：2018年度本级政府性基金预算收入决算表</t>
  </si>
  <si>
    <t>2018年度本级政府性基金预算收入决算表</t>
  </si>
  <si>
    <r>
      <t>201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>年实绩</t>
    </r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</si>
  <si>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年支出</t>
    </r>
  </si>
  <si>
    <t>其中：   本级</t>
  </si>
  <si>
    <t>实绩</t>
  </si>
  <si>
    <t>比增%</t>
  </si>
  <si>
    <t>一、国家电影事业发展专项资金及对应专项债务收入安排的支出</t>
  </si>
  <si>
    <t xml:space="preserve">   资助国产影片放映</t>
  </si>
  <si>
    <t xml:space="preserve">   资助城市影院</t>
  </si>
  <si>
    <t>二、大中型水库移民后期扶持基金支出</t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</si>
  <si>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移民补助</t>
    </r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</si>
  <si>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基础设施建设和经济发展</t>
    </r>
  </si>
  <si>
    <r>
      <t xml:space="preserve"> 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其他大中型水库移民后期扶持基金支出</t>
    </r>
  </si>
  <si>
    <t>三、小型水库移民扶助基金及对应专项债务收入安排的支出</t>
  </si>
  <si>
    <t xml:space="preserve">   移民补助</t>
  </si>
  <si>
    <t xml:space="preserve">   基础设施建设和经济发展</t>
  </si>
  <si>
    <t>四、国有土地使用权出让收入及对应专项债务收入安排的支出</t>
  </si>
  <si>
    <t>五、地方政府专项债务付息支出</t>
  </si>
  <si>
    <t xml:space="preserve">    国有土地使用权出让金债务付息支出</t>
  </si>
  <si>
    <t>六、地方政府专项债务发行费用支出</t>
  </si>
  <si>
    <t xml:space="preserve">    国有土地使用权出让金债务发行费用支出</t>
  </si>
  <si>
    <t xml:space="preserve">    土地储备专项债券发行费用支出</t>
  </si>
  <si>
    <t>七、城市公用事业附加及对应专项债务收入安排的支出</t>
  </si>
  <si>
    <t>八、国有土地收益基金及对应专项债务收入安排的支出</t>
  </si>
  <si>
    <t>九、农业土地开发资金及对应专项债务收入安排的支出</t>
  </si>
  <si>
    <t>十、城市基础设施配套费及对应专项债务收入安排的支出</t>
  </si>
  <si>
    <t>十一、污水处理费及对应专项债务收入安排的支出</t>
  </si>
  <si>
    <t>十二、大中型水库库区基金及对应专项债务收入安排的支出</t>
  </si>
  <si>
    <r>
      <t xml:space="preserve"> </t>
    </r>
    <r>
      <rPr>
        <sz val="12"/>
        <rFont val="Calibri"/>
        <family val="0"/>
      </rPr>
      <t xml:space="preserve">   </t>
    </r>
    <r>
      <rPr>
        <sz val="12"/>
        <rFont val="宋体"/>
        <family val="0"/>
      </rPr>
      <t>基础设施建设和经济发展呢</t>
    </r>
  </si>
  <si>
    <t>十三、国家重大水利工程建设基金及对应专项债务收入安排的支出</t>
  </si>
  <si>
    <t>十四、旅游发展基金支出</t>
  </si>
  <si>
    <t xml:space="preserve">  地方旅游开发项目补助</t>
  </si>
  <si>
    <t>十五、彩票公益金及对应专项债务收入安排的支出</t>
  </si>
  <si>
    <t xml:space="preserve">    用于扶贫的彩票公益金支出</t>
  </si>
  <si>
    <t>十六、其他政府性基金及对应专项债务收入安排的支出</t>
  </si>
  <si>
    <t>附表11</t>
  </si>
  <si>
    <t>附表11：2018年度政府性基金预算支出决算表</t>
  </si>
  <si>
    <t>2018年度政府性基金预算支出决算表</t>
  </si>
  <si>
    <t>上解上级支出</t>
  </si>
  <si>
    <t>调出资金</t>
  </si>
  <si>
    <t>地方政府专项债务还本支出</t>
  </si>
  <si>
    <t>年终结余</t>
  </si>
  <si>
    <t>政府性基金支出小计</t>
  </si>
  <si>
    <t>附表13：2018年度本级政府性基金预算支出决算表</t>
  </si>
  <si>
    <t>2018年度本级政府性基金预算支出决算表</t>
  </si>
  <si>
    <t>附表13</t>
  </si>
  <si>
    <r>
      <t>说明：</t>
    </r>
    <r>
      <rPr>
        <sz val="12"/>
        <rFont val="Arial"/>
        <family val="2"/>
      </rPr>
      <t>1</t>
    </r>
    <r>
      <rPr>
        <sz val="12"/>
        <rFont val="宋体"/>
        <family val="0"/>
      </rPr>
      <t>、</t>
    </r>
    <r>
      <rPr>
        <sz val="12"/>
        <rFont val="宋体"/>
        <family val="0"/>
      </rPr>
      <t>城市公用事业附加收入</t>
    </r>
    <r>
      <rPr>
        <sz val="12"/>
        <rFont val="Arial"/>
        <family val="2"/>
      </rPr>
      <t>2017</t>
    </r>
    <r>
      <rPr>
        <sz val="12"/>
        <rFont val="宋体"/>
        <family val="0"/>
      </rPr>
      <t>年</t>
    </r>
    <r>
      <rPr>
        <sz val="12"/>
        <rFont val="Arial"/>
        <family val="2"/>
      </rPr>
      <t>4</t>
    </r>
    <r>
      <rPr>
        <sz val="12"/>
        <rFont val="宋体"/>
        <family val="0"/>
      </rPr>
      <t>月起停征。</t>
    </r>
  </si>
  <si>
    <t>2、本县所辖乡镇作为一级预算部门管理，未单独编制政府预算，为此未区分本级与全辖，本表与附表10数据一致。</t>
  </si>
  <si>
    <r>
      <t>201</t>
    </r>
    <r>
      <rPr>
        <sz val="18"/>
        <rFont val="方正小标宋简体"/>
        <family val="0"/>
      </rPr>
      <t>8</t>
    </r>
    <r>
      <rPr>
        <sz val="18"/>
        <rFont val="方正小标宋简体"/>
        <family val="0"/>
      </rPr>
      <t>年度本级政府性基金对下转移支付决算表</t>
    </r>
  </si>
  <si>
    <t>科        目</t>
  </si>
  <si>
    <t>预算数</t>
  </si>
  <si>
    <t>决算数</t>
  </si>
  <si>
    <t>一、利润收入</t>
  </si>
  <si>
    <t xml:space="preserve">   烟草企业利润收入</t>
  </si>
  <si>
    <t xml:space="preserve">   石油石化企业利润收入</t>
  </si>
  <si>
    <t xml:space="preserve">   电力企业利润收入</t>
  </si>
  <si>
    <t xml:space="preserve">   电信企业利润收入</t>
  </si>
  <si>
    <t xml:space="preserve">   其他国有资本经营预算企业利润收入</t>
  </si>
  <si>
    <t>五、其他国有资本经营预算收入</t>
  </si>
  <si>
    <t>本年收入合计</t>
  </si>
  <si>
    <t>收 入 总 计</t>
  </si>
  <si>
    <t>支 出 总 计</t>
  </si>
  <si>
    <t>附表15</t>
  </si>
  <si>
    <t>单位：万元</t>
  </si>
  <si>
    <r>
      <t>决算数为预算数的</t>
    </r>
    <r>
      <rPr>
        <sz val="10"/>
        <rFont val="Arial"/>
        <family val="2"/>
      </rPr>
      <t>%</t>
    </r>
  </si>
  <si>
    <t xml:space="preserve">    上年结转</t>
  </si>
  <si>
    <t>附表15：2018年度国有资本经营预算收入决算表</t>
  </si>
  <si>
    <t>2018年度国有资本经营预算收入决算表</t>
  </si>
  <si>
    <t>单位：万元</t>
  </si>
  <si>
    <t>科        目</t>
  </si>
  <si>
    <t>预算数</t>
  </si>
  <si>
    <t>决算数</t>
  </si>
  <si>
    <t>一、社会保障和就业支出</t>
  </si>
  <si>
    <t>二、国有资本经营预算支出</t>
  </si>
  <si>
    <r>
      <t xml:space="preserve">  1</t>
    </r>
    <r>
      <rPr>
        <sz val="12"/>
        <rFont val="Calibri"/>
        <family val="0"/>
      </rPr>
      <t>.</t>
    </r>
    <r>
      <rPr>
        <sz val="12"/>
        <rFont val="宋体"/>
        <family val="0"/>
      </rPr>
      <t>解决历史遗留问题及改革成本支出</t>
    </r>
  </si>
  <si>
    <r>
      <t xml:space="preserve">  2</t>
    </r>
    <r>
      <rPr>
        <sz val="12"/>
        <rFont val="Calibri"/>
        <family val="0"/>
      </rPr>
      <t>.</t>
    </r>
    <r>
      <rPr>
        <sz val="12"/>
        <rFont val="宋体"/>
        <family val="0"/>
      </rPr>
      <t>国有企业资本金注入</t>
    </r>
  </si>
  <si>
    <r>
      <t xml:space="preserve">  3</t>
    </r>
    <r>
      <rPr>
        <sz val="12"/>
        <rFont val="Calibri"/>
        <family val="0"/>
      </rPr>
      <t>.</t>
    </r>
    <r>
      <rPr>
        <sz val="12"/>
        <rFont val="宋体"/>
        <family val="0"/>
      </rPr>
      <t>国有企业政策性补贴</t>
    </r>
  </si>
  <si>
    <r>
      <t xml:space="preserve">  4</t>
    </r>
    <r>
      <rPr>
        <sz val="12"/>
        <rFont val="Calibri"/>
        <family val="0"/>
      </rPr>
      <t>.</t>
    </r>
    <r>
      <rPr>
        <sz val="12"/>
        <rFont val="宋体"/>
        <family val="0"/>
      </rPr>
      <t>金融国有资本经营预算支出</t>
    </r>
  </si>
  <si>
    <r>
      <t xml:space="preserve">  5</t>
    </r>
    <r>
      <rPr>
        <sz val="12"/>
        <rFont val="Calibri"/>
        <family val="0"/>
      </rPr>
      <t>.</t>
    </r>
    <r>
      <rPr>
        <sz val="12"/>
        <rFont val="宋体"/>
        <family val="0"/>
      </rPr>
      <t>其他国有资本经营预算支出</t>
    </r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</si>
  <si>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其他国有资本经营预算支出</t>
    </r>
  </si>
  <si>
    <t>三、转移性支出</t>
  </si>
  <si>
    <t>附表16</t>
  </si>
  <si>
    <t xml:space="preserve">    结转下年</t>
  </si>
  <si>
    <t>决算数为预算数的%</t>
  </si>
  <si>
    <t>附表16：2018年度国有资本经营预算支出决算表</t>
  </si>
  <si>
    <t>2018年度国有资本经营预算支出决算表</t>
  </si>
  <si>
    <r>
      <t>附表1</t>
    </r>
    <r>
      <rPr>
        <sz val="12"/>
        <rFont val="宋体"/>
        <family val="0"/>
      </rPr>
      <t>7</t>
    </r>
    <r>
      <rPr>
        <sz val="12"/>
        <rFont val="宋体"/>
        <family val="0"/>
      </rPr>
      <t>：2018年度本级国有资本经营预算收入决算表</t>
    </r>
  </si>
  <si>
    <t>附表17</t>
  </si>
  <si>
    <t>2018年度本级国有资本经营预算收入决算表</t>
  </si>
  <si>
    <t>2018年度本级国有资本经营预算支出决算表</t>
  </si>
  <si>
    <t>附表18</t>
  </si>
  <si>
    <t>2018年度社会保险基金预算收入决算表</t>
  </si>
  <si>
    <r>
      <t>201</t>
    </r>
    <r>
      <rPr>
        <sz val="18"/>
        <color indexed="8"/>
        <rFont val="方正小标宋简体"/>
        <family val="0"/>
      </rPr>
      <t>8</t>
    </r>
    <r>
      <rPr>
        <sz val="18"/>
        <color indexed="8"/>
        <rFont val="方正小标宋简体"/>
        <family val="0"/>
      </rPr>
      <t>年度社会保险基金预算支出决算表</t>
    </r>
  </si>
  <si>
    <r>
      <t>附表2</t>
    </r>
    <r>
      <rPr>
        <sz val="12"/>
        <rFont val="宋体"/>
        <family val="0"/>
      </rPr>
      <t>1</t>
    </r>
  </si>
  <si>
    <t>附表21：2018年度本级社会保险基金预算收入决算表</t>
  </si>
  <si>
    <t>2018年度本级社会保险基金预算收入决算表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</si>
  <si>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年度政府一般债务余额和限额情况表</t>
    </r>
  </si>
  <si>
    <r>
      <t>1.201</t>
    </r>
    <r>
      <rPr>
        <sz val="12"/>
        <rFont val="宋体"/>
        <family val="0"/>
      </rPr>
      <t>7</t>
    </r>
    <r>
      <rPr>
        <sz val="12"/>
        <rFont val="Calibri"/>
        <family val="0"/>
      </rPr>
      <t>年末一般债务余额</t>
    </r>
  </si>
  <si>
    <r>
      <t>2.201</t>
    </r>
    <r>
      <rPr>
        <sz val="12"/>
        <rFont val="宋体"/>
        <family val="0"/>
      </rPr>
      <t>8</t>
    </r>
    <r>
      <rPr>
        <sz val="12"/>
        <rFont val="Calibri"/>
        <family val="0"/>
      </rPr>
      <t>年新增一般债务额</t>
    </r>
  </si>
  <si>
    <r>
      <t>3.201</t>
    </r>
    <r>
      <rPr>
        <sz val="12"/>
        <rFont val="宋体"/>
        <family val="0"/>
      </rPr>
      <t>8</t>
    </r>
    <r>
      <rPr>
        <sz val="12"/>
        <rFont val="Calibri"/>
        <family val="0"/>
      </rPr>
      <t>年偿还一般债务本金</t>
    </r>
  </si>
  <si>
    <r>
      <t>4.201</t>
    </r>
    <r>
      <rPr>
        <sz val="12"/>
        <rFont val="宋体"/>
        <family val="0"/>
      </rPr>
      <t>8</t>
    </r>
    <r>
      <rPr>
        <sz val="12"/>
        <rFont val="Calibri"/>
        <family val="0"/>
      </rPr>
      <t>年末一般债务余额</t>
    </r>
  </si>
  <si>
    <r>
      <t>1．201</t>
    </r>
    <r>
      <rPr>
        <sz val="12"/>
        <rFont val="宋体"/>
        <family val="0"/>
      </rPr>
      <t>7</t>
    </r>
    <r>
      <rPr>
        <sz val="12"/>
        <rFont val="Calibri"/>
        <family val="0"/>
      </rPr>
      <t>年一般债务限额</t>
    </r>
  </si>
  <si>
    <r>
      <t>2．201</t>
    </r>
    <r>
      <rPr>
        <sz val="12"/>
        <rFont val="宋体"/>
        <family val="0"/>
      </rPr>
      <t>8</t>
    </r>
    <r>
      <rPr>
        <sz val="12"/>
        <rFont val="Calibri"/>
        <family val="0"/>
      </rPr>
      <t>年新增一般债务限额</t>
    </r>
  </si>
  <si>
    <r>
      <t>3．201</t>
    </r>
    <r>
      <rPr>
        <sz val="12"/>
        <rFont val="宋体"/>
        <family val="0"/>
      </rPr>
      <t>8</t>
    </r>
    <r>
      <rPr>
        <sz val="12"/>
        <rFont val="Calibri"/>
        <family val="0"/>
      </rPr>
      <t>年一般债务限额</t>
    </r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</si>
  <si>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年度政府专项债务余额和限额情况表</t>
    </r>
  </si>
  <si>
    <r>
      <t>1.201</t>
    </r>
    <r>
      <rPr>
        <sz val="12"/>
        <rFont val="宋体"/>
        <family val="0"/>
      </rPr>
      <t>7</t>
    </r>
    <r>
      <rPr>
        <sz val="12"/>
        <rFont val="Calibri"/>
        <family val="0"/>
      </rPr>
      <t>年末专项债务余额</t>
    </r>
  </si>
  <si>
    <r>
      <t>2.201</t>
    </r>
    <r>
      <rPr>
        <sz val="12"/>
        <rFont val="宋体"/>
        <family val="0"/>
      </rPr>
      <t>8</t>
    </r>
    <r>
      <rPr>
        <sz val="12"/>
        <rFont val="Calibri"/>
        <family val="0"/>
      </rPr>
      <t>年新增专项债务额</t>
    </r>
  </si>
  <si>
    <r>
      <t>3.201</t>
    </r>
    <r>
      <rPr>
        <sz val="12"/>
        <rFont val="宋体"/>
        <family val="0"/>
      </rPr>
      <t>8</t>
    </r>
    <r>
      <rPr>
        <sz val="12"/>
        <rFont val="Calibri"/>
        <family val="0"/>
      </rPr>
      <t>年偿还专项债务本金</t>
    </r>
  </si>
  <si>
    <r>
      <t>4.201</t>
    </r>
    <r>
      <rPr>
        <sz val="12"/>
        <rFont val="宋体"/>
        <family val="0"/>
      </rPr>
      <t>8</t>
    </r>
    <r>
      <rPr>
        <sz val="12"/>
        <rFont val="Calibri"/>
        <family val="0"/>
      </rPr>
      <t>年末专项债务余额</t>
    </r>
  </si>
  <si>
    <r>
      <t>2．201</t>
    </r>
    <r>
      <rPr>
        <sz val="12"/>
        <rFont val="宋体"/>
        <family val="0"/>
      </rPr>
      <t>8</t>
    </r>
    <r>
      <rPr>
        <sz val="12"/>
        <rFont val="Calibri"/>
        <family val="0"/>
      </rPr>
      <t>年新增专项债务限额</t>
    </r>
  </si>
  <si>
    <r>
      <t>3．201</t>
    </r>
    <r>
      <rPr>
        <sz val="12"/>
        <rFont val="宋体"/>
        <family val="0"/>
      </rPr>
      <t>8</t>
    </r>
    <r>
      <rPr>
        <sz val="12"/>
        <rFont val="Calibri"/>
        <family val="0"/>
      </rPr>
      <t>年专项债务限额</t>
    </r>
  </si>
  <si>
    <t>1．2017年专项债务限额</t>
  </si>
  <si>
    <t>上解上级支出</t>
  </si>
  <si>
    <t>调出资金</t>
  </si>
  <si>
    <t>地方政府一般债务还本支出</t>
  </si>
  <si>
    <t>增设预算周转金</t>
  </si>
  <si>
    <t>援助其他地区支出</t>
  </si>
  <si>
    <t>年终结余</t>
  </si>
  <si>
    <t>支出合计</t>
  </si>
  <si>
    <t>补充预算稳定调节基金</t>
  </si>
  <si>
    <t>一般公共预算支出合计</t>
  </si>
  <si>
    <r>
      <t>注：本县所辖乡镇作为一级预算部门管理，未单独编制政府预算，为此未区分本级与全辖，本表与附表1</t>
    </r>
    <r>
      <rPr>
        <sz val="12"/>
        <rFont val="宋体"/>
        <family val="0"/>
      </rPr>
      <t>5</t>
    </r>
    <r>
      <rPr>
        <sz val="12"/>
        <rFont val="宋体"/>
        <family val="0"/>
      </rPr>
      <t>数据一致。</t>
    </r>
  </si>
  <si>
    <r>
      <t>注：本县所辖乡镇作为一级预算部门管理，未单独编制政府预算，为此未区分本级与全辖，本表与附表16</t>
    </r>
    <r>
      <rPr>
        <sz val="12"/>
        <rFont val="宋体"/>
        <family val="0"/>
      </rPr>
      <t>数据一致。</t>
    </r>
  </si>
  <si>
    <r>
      <t>注：本县所辖乡镇作为一级预算部门管理，未单独编制政府预算，为此未区分本级与全辖，本表与附表19</t>
    </r>
    <r>
      <rPr>
        <sz val="12"/>
        <rFont val="宋体"/>
        <family val="0"/>
      </rPr>
      <t>数据一致。</t>
    </r>
  </si>
  <si>
    <t>一、城乡居民社会养老保险基金收入</t>
  </si>
  <si>
    <t xml:space="preserve">          转移收入</t>
  </si>
  <si>
    <t>二、机关事业单位社会养老保险基金收入</t>
  </si>
  <si>
    <t>一、城乡居民社会养老保险基金支出</t>
  </si>
  <si>
    <t xml:space="preserve">    其中：社会保险待遇支出</t>
  </si>
  <si>
    <t xml:space="preserve">          转移支出</t>
  </si>
  <si>
    <t xml:space="preserve">          上解支出</t>
  </si>
  <si>
    <t xml:space="preserve">          其他支出</t>
  </si>
  <si>
    <t>二、机关事业单位社会养老保险基金支出</t>
  </si>
  <si>
    <r>
      <t>附表2</t>
    </r>
    <r>
      <rPr>
        <sz val="12"/>
        <rFont val="宋体"/>
        <family val="0"/>
      </rPr>
      <t>2</t>
    </r>
  </si>
  <si>
    <r>
      <t>注：本县所辖乡镇作为一级预算部门管理，未单独编制政府预算，为此未区分本级与全辖，本表与附表20</t>
    </r>
    <r>
      <rPr>
        <sz val="12"/>
        <rFont val="宋体"/>
        <family val="0"/>
      </rPr>
      <t>数据一致。</t>
    </r>
  </si>
  <si>
    <r>
      <t>201</t>
    </r>
    <r>
      <rPr>
        <sz val="18"/>
        <color indexed="8"/>
        <rFont val="方正小标宋简体"/>
        <family val="0"/>
      </rPr>
      <t>8</t>
    </r>
    <r>
      <rPr>
        <sz val="18"/>
        <color indexed="8"/>
        <rFont val="方正小标宋简体"/>
        <family val="0"/>
      </rPr>
      <t>年度本级社会保险基金预算支出决算表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</si>
</sst>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_ ;[Red]\-#,##0\ "/>
    <numFmt numFmtId="182" formatCode="0.0%"/>
    <numFmt numFmtId="183" formatCode="#,##0_ "/>
    <numFmt numFmtId="184" formatCode="#,##0_);[Red]\(#,##0\)"/>
    <numFmt numFmtId="185" formatCode="0.00_ ;[Red]\-0.00\ "/>
    <numFmt numFmtId="186" formatCode="0.0"/>
    <numFmt numFmtId="187" formatCode="0_ "/>
    <numFmt numFmtId="188" formatCode="0.0_ "/>
    <numFmt numFmtId="189" formatCode="#,##0.00_ "/>
    <numFmt numFmtId="190" formatCode="* #,##0.0;* \-#,##0.0;* &quot;&quot;??;@"/>
    <numFmt numFmtId="191" formatCode="#,##0.0"/>
    <numFmt numFmtId="192" formatCode="* #,##0.00;* \-#,##0.00;* &quot;&quot;??;@"/>
    <numFmt numFmtId="193" formatCode="yyyy\-m\-d"/>
    <numFmt numFmtId="194" formatCode="0_);[Red]\(0\)"/>
    <numFmt numFmtId="195" formatCode="0_ ;[Red]\-0\ "/>
  </numFmts>
  <fonts count="103">
    <font>
      <sz val="12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9"/>
      <name val="宋体"/>
      <family val="0"/>
    </font>
    <font>
      <sz val="12"/>
      <name val="黑体"/>
      <family val="0"/>
    </font>
    <font>
      <sz val="12"/>
      <name val="华文楷体"/>
      <family val="0"/>
    </font>
    <font>
      <sz val="11"/>
      <name val="楷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Helv"/>
      <family val="2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Helv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4"/>
      <name val="黑体"/>
      <family val="0"/>
    </font>
    <font>
      <b/>
      <sz val="12"/>
      <name val="黑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8"/>
      <name val="方正小标宋_GBK"/>
      <family val="0"/>
    </font>
    <font>
      <b/>
      <sz val="10"/>
      <name val="黑体"/>
      <family val="0"/>
    </font>
    <font>
      <sz val="12"/>
      <color indexed="10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黑体"/>
      <family val="0"/>
    </font>
    <font>
      <sz val="12"/>
      <color indexed="8"/>
      <name val="黑体"/>
      <family val="0"/>
    </font>
    <font>
      <b/>
      <sz val="11"/>
      <name val="黑体"/>
      <family val="0"/>
    </font>
    <font>
      <sz val="11"/>
      <name val="黑体"/>
      <family val="0"/>
    </font>
    <font>
      <sz val="8"/>
      <name val="宋体"/>
      <family val="0"/>
    </font>
    <font>
      <b/>
      <sz val="10"/>
      <name val="Arial"/>
      <family val="2"/>
    </font>
    <font>
      <b/>
      <sz val="11"/>
      <color indexed="8"/>
      <name val="黑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黑体"/>
      <family val="0"/>
    </font>
    <font>
      <sz val="18"/>
      <color indexed="8"/>
      <name val="方正小标宋简体"/>
      <family val="0"/>
    </font>
    <font>
      <b/>
      <sz val="16"/>
      <name val="宋体"/>
      <family val="0"/>
    </font>
    <font>
      <b/>
      <sz val="12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楷体"/>
      <family val="3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sz val="10"/>
      <color rgb="FF000000"/>
      <name val="Calibri"/>
      <family val="0"/>
    </font>
    <font>
      <sz val="9"/>
      <color rgb="FF000000"/>
      <name val="Calibri"/>
      <family val="0"/>
    </font>
    <font>
      <sz val="9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楷体"/>
      <family val="3"/>
    </font>
    <font>
      <sz val="10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6"/>
      <name val="Calibri"/>
      <family val="0"/>
    </font>
    <font>
      <b/>
      <sz val="12"/>
      <name val="Cambria"/>
      <family val="0"/>
    </font>
    <font>
      <sz val="11"/>
      <color indexed="8"/>
      <name val="Calibri"/>
      <family val="0"/>
    </font>
    <font>
      <sz val="18"/>
      <color rgb="FF000000"/>
      <name val="方正小标宋简体"/>
      <family val="0"/>
    </font>
    <font>
      <sz val="11"/>
      <color theme="1"/>
      <name val="楷体"/>
      <family val="3"/>
    </font>
    <font>
      <b/>
      <sz val="16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7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0">
      <alignment vertical="center"/>
      <protection/>
    </xf>
    <xf numFmtId="0" fontId="70" fillId="0" borderId="0">
      <alignment/>
      <protection/>
    </xf>
    <xf numFmtId="0" fontId="7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70" fillId="0" borderId="0">
      <alignment vertical="center"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vertical="center"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22" borderId="8" applyNumberFormat="0" applyAlignment="0" applyProtection="0"/>
    <xf numFmtId="0" fontId="84" fillId="31" borderId="5" applyNumberFormat="0" applyAlignment="0" applyProtection="0"/>
    <xf numFmtId="0" fontId="85" fillId="0" borderId="0" applyNumberFormat="0" applyFill="0" applyBorder="0" applyAlignment="0" applyProtection="0"/>
    <xf numFmtId="0" fontId="63" fillId="32" borderId="9" applyNumberFormat="0" applyFont="0" applyAlignment="0" applyProtection="0"/>
  </cellStyleXfs>
  <cellXfs count="628">
    <xf numFmtId="0" fontId="0" fillId="0" borderId="0" xfId="0" applyFont="1" applyAlignment="1">
      <alignment vertical="center"/>
    </xf>
    <xf numFmtId="0" fontId="0" fillId="0" borderId="0" xfId="98" applyFill="1" applyAlignment="1">
      <alignment horizontal="center" vertical="center"/>
      <protection/>
    </xf>
    <xf numFmtId="0" fontId="0" fillId="0" borderId="0" xfId="98" applyFont="1" applyFill="1">
      <alignment vertical="center"/>
      <protection/>
    </xf>
    <xf numFmtId="0" fontId="4" fillId="0" borderId="0" xfId="98" applyFont="1" applyFill="1" applyAlignment="1">
      <alignment vertical="top"/>
      <protection/>
    </xf>
    <xf numFmtId="0" fontId="0" fillId="0" borderId="0" xfId="98" applyFont="1" applyBorder="1">
      <alignment vertical="center"/>
      <protection/>
    </xf>
    <xf numFmtId="0" fontId="4" fillId="0" borderId="0" xfId="98" applyFont="1" applyBorder="1" applyAlignment="1">
      <alignment vertical="top"/>
      <protection/>
    </xf>
    <xf numFmtId="0" fontId="0" fillId="0" borderId="0" xfId="47" applyFont="1" applyFill="1">
      <alignment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86" fillId="0" borderId="10" xfId="47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86" fillId="0" borderId="11" xfId="47" applyFont="1" applyFill="1" applyBorder="1" applyAlignment="1">
      <alignment horizontal="center" vertical="center" wrapText="1"/>
      <protection/>
    </xf>
    <xf numFmtId="0" fontId="86" fillId="0" borderId="12" xfId="47" applyFont="1" applyFill="1" applyBorder="1" applyAlignment="1">
      <alignment horizontal="center" vertical="center" wrapText="1"/>
      <protection/>
    </xf>
    <xf numFmtId="0" fontId="86" fillId="0" borderId="13" xfId="47" applyFont="1" applyFill="1" applyBorder="1">
      <alignment vertical="center"/>
      <protection/>
    </xf>
    <xf numFmtId="0" fontId="87" fillId="0" borderId="12" xfId="47" applyFont="1" applyFill="1" applyBorder="1">
      <alignment vertical="center"/>
      <protection/>
    </xf>
    <xf numFmtId="0" fontId="87" fillId="0" borderId="13" xfId="47" applyFont="1" applyFill="1" applyBorder="1" applyAlignment="1">
      <alignment horizontal="left" vertical="center" indent="1"/>
      <protection/>
    </xf>
    <xf numFmtId="0" fontId="86" fillId="33" borderId="13" xfId="47" applyFont="1" applyFill="1" applyBorder="1">
      <alignment vertical="center"/>
      <protection/>
    </xf>
    <xf numFmtId="0" fontId="87" fillId="33" borderId="13" xfId="47" applyFont="1" applyFill="1" applyBorder="1" applyAlignment="1">
      <alignment horizontal="left" vertical="center" indent="1"/>
      <protection/>
    </xf>
    <xf numFmtId="0" fontId="0" fillId="0" borderId="0" xfId="47" applyFont="1" applyFill="1" applyAlignment="1">
      <alignment horizontal="center" vertical="center" wrapText="1"/>
      <protection/>
    </xf>
    <xf numFmtId="0" fontId="70" fillId="0" borderId="0" xfId="65" applyFont="1" applyFill="1">
      <alignment vertical="center"/>
      <protection/>
    </xf>
    <xf numFmtId="0" fontId="70" fillId="0" borderId="0" xfId="65" applyFont="1" applyFill="1" applyAlignment="1">
      <alignment/>
      <protection/>
    </xf>
    <xf numFmtId="0" fontId="70" fillId="0" borderId="0" xfId="65" applyFont="1" applyBorder="1">
      <alignment vertical="center"/>
      <protection/>
    </xf>
    <xf numFmtId="0" fontId="70" fillId="0" borderId="0" xfId="65" applyFont="1" applyBorder="1" applyAlignment="1">
      <alignment/>
      <protection/>
    </xf>
    <xf numFmtId="0" fontId="88" fillId="0" borderId="0" xfId="65" applyFont="1" applyFill="1" applyAlignment="1">
      <alignment horizontal="center"/>
      <protection/>
    </xf>
    <xf numFmtId="0" fontId="70" fillId="0" borderId="0" xfId="65" applyFont="1" applyFill="1" applyAlignment="1">
      <alignment horizontal="right"/>
      <protection/>
    </xf>
    <xf numFmtId="0" fontId="89" fillId="0" borderId="10" xfId="65" applyFont="1" applyFill="1" applyBorder="1" applyAlignment="1">
      <alignment horizontal="center" vertical="center"/>
      <protection/>
    </xf>
    <xf numFmtId="0" fontId="89" fillId="0" borderId="11" xfId="65" applyFont="1" applyFill="1" applyBorder="1" applyAlignment="1">
      <alignment horizontal="center" vertical="center"/>
      <protection/>
    </xf>
    <xf numFmtId="0" fontId="70" fillId="0" borderId="13" xfId="65" applyFont="1" applyFill="1" applyBorder="1">
      <alignment vertical="center"/>
      <protection/>
    </xf>
    <xf numFmtId="0" fontId="89" fillId="0" borderId="13" xfId="65" applyFont="1" applyFill="1" applyBorder="1">
      <alignment vertical="center"/>
      <protection/>
    </xf>
    <xf numFmtId="187" fontId="70" fillId="0" borderId="12" xfId="65" applyNumberFormat="1" applyFont="1" applyFill="1" applyBorder="1" applyAlignment="1">
      <alignment/>
      <protection/>
    </xf>
    <xf numFmtId="189" fontId="70" fillId="0" borderId="0" xfId="65" applyNumberFormat="1" applyFont="1" applyFill="1" applyAlignment="1">
      <alignment/>
      <protection/>
    </xf>
    <xf numFmtId="187" fontId="70" fillId="0" borderId="12" xfId="65" applyNumberFormat="1" applyFont="1" applyFill="1" applyBorder="1">
      <alignment vertical="center"/>
      <protection/>
    </xf>
    <xf numFmtId="0" fontId="90" fillId="0" borderId="0" xfId="65" applyFont="1" applyFill="1">
      <alignment vertical="center"/>
      <protection/>
    </xf>
    <xf numFmtId="187" fontId="70" fillId="0" borderId="0" xfId="65" applyNumberFormat="1" applyFont="1" applyFill="1" applyAlignment="1">
      <alignment/>
      <protection/>
    </xf>
    <xf numFmtId="0" fontId="70" fillId="0" borderId="13" xfId="45" applyFont="1" applyFill="1" applyBorder="1" applyAlignment="1">
      <alignment vertical="center"/>
      <protection/>
    </xf>
    <xf numFmtId="0" fontId="0" fillId="0" borderId="0" xfId="47" applyFont="1" applyFill="1" applyAlignment="1">
      <alignment horizontal="right" vertical="center"/>
      <protection/>
    </xf>
    <xf numFmtId="0" fontId="70" fillId="0" borderId="12" xfId="45" applyFont="1" applyFill="1" applyBorder="1" applyAlignment="1">
      <alignment vertical="center"/>
      <protection/>
    </xf>
    <xf numFmtId="0" fontId="0" fillId="0" borderId="12" xfId="47" applyFont="1" applyFill="1" applyBorder="1">
      <alignment vertical="center"/>
      <protection/>
    </xf>
    <xf numFmtId="0" fontId="91" fillId="0" borderId="12" xfId="45" applyFont="1" applyFill="1" applyBorder="1" applyAlignment="1">
      <alignment vertical="center"/>
      <protection/>
    </xf>
    <xf numFmtId="0" fontId="89" fillId="0" borderId="13" xfId="45" applyFont="1" applyFill="1" applyBorder="1" applyAlignment="1">
      <alignment horizontal="center" vertical="center"/>
      <protection/>
    </xf>
    <xf numFmtId="0" fontId="89" fillId="0" borderId="12" xfId="45" applyFont="1" applyFill="1" applyBorder="1" applyAlignment="1">
      <alignment vertical="center"/>
      <protection/>
    </xf>
    <xf numFmtId="0" fontId="0" fillId="0" borderId="0" xfId="51" applyFont="1" applyBorder="1">
      <alignment/>
      <protection/>
    </xf>
    <xf numFmtId="0" fontId="0" fillId="0" borderId="0" xfId="51" applyFont="1" applyFill="1">
      <alignment/>
      <protection/>
    </xf>
    <xf numFmtId="0" fontId="87" fillId="0" borderId="0" xfId="51" applyFont="1" applyFill="1" applyAlignment="1">
      <alignment horizontal="right"/>
      <protection/>
    </xf>
    <xf numFmtId="0" fontId="87" fillId="0" borderId="0" xfId="51" applyFont="1" applyBorder="1">
      <alignment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vertical="center"/>
    </xf>
    <xf numFmtId="188" fontId="0" fillId="0" borderId="16" xfId="0" applyNumberFormat="1" applyFont="1" applyBorder="1" applyAlignment="1">
      <alignment vertical="center"/>
    </xf>
    <xf numFmtId="187" fontId="10" fillId="0" borderId="1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 vertical="center"/>
    </xf>
    <xf numFmtId="188" fontId="10" fillId="0" borderId="16" xfId="0" applyNumberFormat="1" applyFont="1" applyBorder="1" applyAlignment="1">
      <alignment vertical="center"/>
    </xf>
    <xf numFmtId="0" fontId="13" fillId="0" borderId="0" xfId="0" applyFont="1" applyAlignment="1">
      <alignment/>
    </xf>
    <xf numFmtId="187" fontId="0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88" fontId="14" fillId="0" borderId="17" xfId="0" applyNumberFormat="1" applyFont="1" applyFill="1" applyBorder="1" applyAlignment="1">
      <alignment horizontal="center" vertical="center" wrapText="1"/>
    </xf>
    <xf numFmtId="188" fontId="15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vertical="center"/>
    </xf>
    <xf numFmtId="0" fontId="15" fillId="0" borderId="19" xfId="0" applyFont="1" applyFill="1" applyBorder="1" applyAlignment="1">
      <alignment horizontal="left" vertical="center" shrinkToFit="1"/>
    </xf>
    <xf numFmtId="187" fontId="0" fillId="0" borderId="10" xfId="0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 shrinkToFit="1"/>
    </xf>
    <xf numFmtId="187" fontId="10" fillId="0" borderId="11" xfId="0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left" vertical="center" shrinkToFit="1"/>
    </xf>
    <xf numFmtId="0" fontId="15" fillId="0" borderId="2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horizontal="left" vertical="center" shrinkToFit="1"/>
    </xf>
    <xf numFmtId="0" fontId="15" fillId="0" borderId="22" xfId="0" applyFont="1" applyFill="1" applyBorder="1" applyAlignment="1">
      <alignment horizontal="left" vertical="center" shrinkToFit="1"/>
    </xf>
    <xf numFmtId="194" fontId="10" fillId="0" borderId="23" xfId="0" applyNumberFormat="1" applyFont="1" applyFill="1" applyBorder="1" applyAlignment="1">
      <alignment vertical="center"/>
    </xf>
    <xf numFmtId="0" fontId="15" fillId="0" borderId="19" xfId="0" applyFont="1" applyFill="1" applyBorder="1" applyAlignment="1">
      <alignment vertical="center" shrinkToFit="1"/>
    </xf>
    <xf numFmtId="0" fontId="10" fillId="0" borderId="23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left" vertical="center" indent="1" shrinkToFit="1"/>
    </xf>
    <xf numFmtId="187" fontId="10" fillId="0" borderId="10" xfId="0" applyNumberFormat="1" applyFont="1" applyBorder="1" applyAlignment="1">
      <alignment horizontal="right" vertical="center"/>
    </xf>
    <xf numFmtId="187" fontId="10" fillId="0" borderId="10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/>
    </xf>
    <xf numFmtId="0" fontId="0" fillId="0" borderId="23" xfId="0" applyFont="1" applyFill="1" applyBorder="1" applyAlignment="1">
      <alignment horizontal="left" vertical="center" indent="1" shrinkToFi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187" fontId="0" fillId="0" borderId="16" xfId="0" applyNumberFormat="1" applyFont="1" applyBorder="1" applyAlignment="1">
      <alignment vertical="center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187" fontId="20" fillId="0" borderId="27" xfId="0" applyNumberFormat="1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1" fillId="0" borderId="23" xfId="0" applyFont="1" applyBorder="1" applyAlignment="1">
      <alignment vertical="center"/>
    </xf>
    <xf numFmtId="187" fontId="21" fillId="0" borderId="16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6" xfId="0" applyFont="1" applyBorder="1" applyAlignment="1">
      <alignment horizontal="center" vertical="center"/>
    </xf>
    <xf numFmtId="187" fontId="21" fillId="0" borderId="27" xfId="0" applyNumberFormat="1" applyFont="1" applyBorder="1" applyAlignment="1">
      <alignment vertical="center"/>
    </xf>
    <xf numFmtId="0" fontId="70" fillId="0" borderId="0" xfId="65" applyFont="1" applyFill="1">
      <alignment vertic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23" xfId="0" applyFill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0" xfId="98" applyFont="1" applyFill="1" applyBorder="1" applyAlignment="1">
      <alignment horizontal="center" vertical="center"/>
      <protection/>
    </xf>
    <xf numFmtId="0" fontId="7" fillId="0" borderId="23" xfId="0" applyFont="1" applyFill="1" applyBorder="1" applyAlignment="1">
      <alignment vertical="center"/>
    </xf>
    <xf numFmtId="0" fontId="0" fillId="0" borderId="0" xfId="57" applyFont="1" applyFill="1">
      <alignment vertical="center"/>
      <protection/>
    </xf>
    <xf numFmtId="0" fontId="17" fillId="0" borderId="0" xfId="0" applyFont="1" applyAlignment="1">
      <alignment vertical="center"/>
    </xf>
    <xf numFmtId="188" fontId="0" fillId="0" borderId="0" xfId="57" applyNumberFormat="1" applyFont="1" applyFill="1">
      <alignment vertical="center"/>
      <protection/>
    </xf>
    <xf numFmtId="188" fontId="0" fillId="0" borderId="0" xfId="0" applyNumberFormat="1" applyFont="1" applyAlignment="1">
      <alignment vertical="center"/>
    </xf>
    <xf numFmtId="188" fontId="87" fillId="0" borderId="0" xfId="51" applyNumberFormat="1" applyFont="1" applyFill="1" applyAlignment="1">
      <alignment horizontal="right"/>
      <protection/>
    </xf>
    <xf numFmtId="0" fontId="6" fillId="0" borderId="0" xfId="47" applyFont="1" applyBorder="1" applyAlignment="1">
      <alignment vertical="center" wrapText="1"/>
      <protection/>
    </xf>
    <xf numFmtId="0" fontId="0" fillId="0" borderId="0" xfId="57" applyFont="1" applyFill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47" applyFont="1" applyFill="1">
      <alignment vertical="center"/>
      <protection/>
    </xf>
    <xf numFmtId="0" fontId="6" fillId="0" borderId="0" xfId="47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57" applyFont="1" applyFill="1">
      <alignment vertical="center"/>
      <protection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57" applyFont="1" applyFill="1">
      <alignment vertical="center"/>
      <protection/>
    </xf>
    <xf numFmtId="0" fontId="0" fillId="0" borderId="10" xfId="98" applyFont="1" applyFill="1" applyBorder="1" applyAlignment="1">
      <alignment horizontal="center" vertical="center"/>
      <protection/>
    </xf>
    <xf numFmtId="0" fontId="0" fillId="0" borderId="10" xfId="98" applyFont="1" applyFill="1" applyBorder="1">
      <alignment vertical="center"/>
      <protection/>
    </xf>
    <xf numFmtId="0" fontId="92" fillId="0" borderId="25" xfId="0" applyFont="1" applyBorder="1" applyAlignment="1">
      <alignment horizontal="center" vertical="center"/>
    </xf>
    <xf numFmtId="0" fontId="92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187" fontId="7" fillId="0" borderId="10" xfId="0" applyNumberFormat="1" applyFont="1" applyBorder="1" applyAlignment="1">
      <alignment vertical="center"/>
    </xf>
    <xf numFmtId="187" fontId="8" fillId="0" borderId="0" xfId="0" applyNumberFormat="1" applyFont="1" applyAlignment="1">
      <alignment/>
    </xf>
    <xf numFmtId="187" fontId="7" fillId="0" borderId="10" xfId="0" applyNumberFormat="1" applyFont="1" applyFill="1" applyBorder="1" applyAlignment="1">
      <alignment vertical="center"/>
    </xf>
    <xf numFmtId="187" fontId="7" fillId="0" borderId="10" xfId="0" applyNumberFormat="1" applyFont="1" applyBorder="1" applyAlignment="1">
      <alignment horizontal="right" vertical="center"/>
    </xf>
    <xf numFmtId="187" fontId="21" fillId="0" borderId="28" xfId="0" applyNumberFormat="1" applyFont="1" applyBorder="1" applyAlignment="1">
      <alignment vertical="center"/>
    </xf>
    <xf numFmtId="188" fontId="21" fillId="0" borderId="28" xfId="0" applyNumberFormat="1" applyFont="1" applyBorder="1" applyAlignment="1">
      <alignment vertical="center"/>
    </xf>
    <xf numFmtId="188" fontId="21" fillId="0" borderId="25" xfId="0" applyNumberFormat="1" applyFont="1" applyBorder="1" applyAlignment="1">
      <alignment vertical="center"/>
    </xf>
    <xf numFmtId="187" fontId="26" fillId="0" borderId="0" xfId="0" applyNumberFormat="1" applyFont="1" applyAlignment="1">
      <alignment/>
    </xf>
    <xf numFmtId="0" fontId="0" fillId="0" borderId="10" xfId="98" applyFont="1" applyFill="1" applyBorder="1">
      <alignment vertical="center"/>
      <protection/>
    </xf>
    <xf numFmtId="0" fontId="0" fillId="0" borderId="0" xfId="0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7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94" fontId="1" fillId="0" borderId="0" xfId="0" applyNumberFormat="1" applyFont="1" applyFill="1" applyAlignment="1">
      <alignment vertical="center" wrapText="1"/>
    </xf>
    <xf numFmtId="194" fontId="1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94" fontId="10" fillId="0" borderId="29" xfId="0" applyNumberFormat="1" applyFont="1" applyFill="1" applyBorder="1" applyAlignment="1">
      <alignment horizontal="center" vertical="center" wrapText="1"/>
    </xf>
    <xf numFmtId="194" fontId="15" fillId="0" borderId="17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center" shrinkToFit="1"/>
    </xf>
    <xf numFmtId="194" fontId="21" fillId="0" borderId="24" xfId="0" applyNumberFormat="1" applyFont="1" applyFill="1" applyBorder="1" applyAlignment="1">
      <alignment vertical="center"/>
    </xf>
    <xf numFmtId="194" fontId="21" fillId="0" borderId="25" xfId="0" applyNumberFormat="1" applyFont="1" applyFill="1" applyBorder="1" applyAlignment="1">
      <alignment vertical="center"/>
    </xf>
    <xf numFmtId="194" fontId="21" fillId="0" borderId="31" xfId="0" applyNumberFormat="1" applyFont="1" applyFill="1" applyBorder="1" applyAlignment="1">
      <alignment vertical="center"/>
    </xf>
    <xf numFmtId="188" fontId="21" fillId="0" borderId="28" xfId="0" applyNumberFormat="1" applyFont="1" applyFill="1" applyBorder="1" applyAlignment="1">
      <alignment vertical="center"/>
    </xf>
    <xf numFmtId="194" fontId="21" fillId="0" borderId="28" xfId="0" applyNumberFormat="1" applyFont="1" applyFill="1" applyBorder="1" applyAlignment="1">
      <alignment vertical="center"/>
    </xf>
    <xf numFmtId="188" fontId="21" fillId="0" borderId="25" xfId="0" applyNumberFormat="1" applyFont="1" applyFill="1" applyBorder="1" applyAlignment="1">
      <alignment vertical="center"/>
    </xf>
    <xf numFmtId="0" fontId="93" fillId="0" borderId="32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194" fontId="10" fillId="0" borderId="16" xfId="0" applyNumberFormat="1" applyFont="1" applyFill="1" applyBorder="1" applyAlignment="1">
      <alignment vertical="center"/>
    </xf>
    <xf numFmtId="194" fontId="10" fillId="0" borderId="11" xfId="0" applyNumberFormat="1" applyFont="1" applyFill="1" applyBorder="1" applyAlignment="1">
      <alignment vertical="center"/>
    </xf>
    <xf numFmtId="188" fontId="29" fillId="0" borderId="10" xfId="0" applyNumberFormat="1" applyFont="1" applyFill="1" applyBorder="1" applyAlignment="1">
      <alignment vertical="center" wrapText="1"/>
    </xf>
    <xf numFmtId="194" fontId="10" fillId="0" borderId="10" xfId="0" applyNumberFormat="1" applyFont="1" applyFill="1" applyBorder="1" applyAlignment="1">
      <alignment vertical="center"/>
    </xf>
    <xf numFmtId="188" fontId="29" fillId="0" borderId="16" xfId="0" applyNumberFormat="1" applyFont="1" applyFill="1" applyBorder="1" applyAlignment="1">
      <alignment vertical="center" wrapText="1"/>
    </xf>
    <xf numFmtId="0" fontId="93" fillId="0" borderId="33" xfId="0" applyFont="1" applyFill="1" applyBorder="1" applyAlignment="1">
      <alignment vertical="center" wrapText="1"/>
    </xf>
    <xf numFmtId="187" fontId="10" fillId="0" borderId="0" xfId="0" applyNumberFormat="1" applyFont="1" applyFill="1" applyAlignment="1">
      <alignment vertical="center"/>
    </xf>
    <xf numFmtId="194" fontId="0" fillId="0" borderId="23" xfId="0" applyNumberFormat="1" applyFont="1" applyFill="1" applyBorder="1" applyAlignment="1">
      <alignment vertical="center"/>
    </xf>
    <xf numFmtId="194" fontId="0" fillId="0" borderId="16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 applyProtection="1">
      <alignment horizontal="right" vertical="center"/>
      <protection/>
    </xf>
    <xf numFmtId="194" fontId="0" fillId="0" borderId="10" xfId="0" applyNumberFormat="1" applyFont="1" applyFill="1" applyBorder="1" applyAlignment="1">
      <alignment vertical="center"/>
    </xf>
    <xf numFmtId="0" fontId="94" fillId="0" borderId="33" xfId="0" applyFont="1" applyFill="1" applyBorder="1" applyAlignment="1">
      <alignment vertical="center" wrapText="1"/>
    </xf>
    <xf numFmtId="188" fontId="30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horizontal="left" vertical="center" shrinkToFit="1"/>
      <protection/>
    </xf>
    <xf numFmtId="194" fontId="0" fillId="0" borderId="11" xfId="0" applyNumberFormat="1" applyFont="1" applyFill="1" applyBorder="1" applyAlignment="1">
      <alignment vertical="center"/>
    </xf>
    <xf numFmtId="194" fontId="10" fillId="34" borderId="11" xfId="0" applyNumberFormat="1" applyFont="1" applyFill="1" applyBorder="1" applyAlignment="1">
      <alignment vertical="center"/>
    </xf>
    <xf numFmtId="194" fontId="0" fillId="0" borderId="26" xfId="0" applyNumberFormat="1" applyFont="1" applyFill="1" applyBorder="1" applyAlignment="1">
      <alignment vertical="center"/>
    </xf>
    <xf numFmtId="194" fontId="0" fillId="0" borderId="27" xfId="0" applyNumberFormat="1" applyFont="1" applyFill="1" applyBorder="1" applyAlignment="1">
      <alignment vertical="center"/>
    </xf>
    <xf numFmtId="194" fontId="0" fillId="0" borderId="34" xfId="0" applyNumberFormat="1" applyFont="1" applyFill="1" applyBorder="1" applyAlignment="1">
      <alignment vertical="center"/>
    </xf>
    <xf numFmtId="188" fontId="29" fillId="0" borderId="35" xfId="0" applyNumberFormat="1" applyFont="1" applyFill="1" applyBorder="1" applyAlignment="1">
      <alignment vertical="center" wrapText="1"/>
    </xf>
    <xf numFmtId="194" fontId="0" fillId="0" borderId="35" xfId="0" applyNumberFormat="1" applyFont="1" applyFill="1" applyBorder="1" applyAlignment="1">
      <alignment vertical="center"/>
    </xf>
    <xf numFmtId="188" fontId="29" fillId="0" borderId="27" xfId="0" applyNumberFormat="1" applyFont="1" applyFill="1" applyBorder="1" applyAlignment="1">
      <alignment vertical="center" wrapText="1"/>
    </xf>
    <xf numFmtId="0" fontId="29" fillId="0" borderId="36" xfId="0" applyFont="1" applyFill="1" applyBorder="1" applyAlignment="1">
      <alignment horizontal="left" vertical="center" shrinkToFit="1"/>
    </xf>
    <xf numFmtId="0" fontId="93" fillId="0" borderId="30" xfId="0" applyFont="1" applyFill="1" applyBorder="1" applyAlignment="1">
      <alignment vertical="center" wrapText="1"/>
    </xf>
    <xf numFmtId="0" fontId="93" fillId="0" borderId="19" xfId="0" applyFont="1" applyFill="1" applyBorder="1" applyAlignment="1">
      <alignment vertical="center" wrapText="1"/>
    </xf>
    <xf numFmtId="0" fontId="94" fillId="0" borderId="19" xfId="0" applyFont="1" applyFill="1" applyBorder="1" applyAlignment="1">
      <alignment vertical="center" wrapText="1"/>
    </xf>
    <xf numFmtId="194" fontId="21" fillId="0" borderId="12" xfId="0" applyNumberFormat="1" applyFont="1" applyFill="1" applyBorder="1" applyAlignment="1">
      <alignment vertical="center"/>
    </xf>
    <xf numFmtId="194" fontId="21" fillId="0" borderId="37" xfId="0" applyNumberFormat="1" applyFont="1" applyFill="1" applyBorder="1" applyAlignment="1">
      <alignment vertical="center"/>
    </xf>
    <xf numFmtId="194" fontId="10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38" xfId="0" applyFont="1" applyFill="1" applyBorder="1" applyAlignment="1">
      <alignment horizontal="left" vertical="center" shrinkToFit="1"/>
    </xf>
    <xf numFmtId="194" fontId="7" fillId="0" borderId="23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194" fontId="7" fillId="0" borderId="11" xfId="0" applyNumberFormat="1" applyFont="1" applyFill="1" applyBorder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188" fontId="30" fillId="0" borderId="16" xfId="0" applyNumberFormat="1" applyFont="1" applyFill="1" applyBorder="1" applyAlignment="1">
      <alignment vertical="center" wrapText="1"/>
    </xf>
    <xf numFmtId="188" fontId="21" fillId="0" borderId="25" xfId="0" applyNumberFormat="1" applyFont="1" applyFill="1" applyBorder="1" applyAlignment="1">
      <alignment vertical="center" shrinkToFit="1"/>
    </xf>
    <xf numFmtId="0" fontId="95" fillId="0" borderId="32" xfId="0" applyFont="1" applyFill="1" applyBorder="1" applyAlignment="1">
      <alignment vertical="center" wrapText="1"/>
    </xf>
    <xf numFmtId="194" fontId="0" fillId="0" borderId="12" xfId="0" applyNumberFormat="1" applyFont="1" applyFill="1" applyBorder="1" applyAlignment="1">
      <alignment vertical="center"/>
    </xf>
    <xf numFmtId="188" fontId="29" fillId="0" borderId="13" xfId="0" applyNumberFormat="1" applyFont="1" applyFill="1" applyBorder="1" applyAlignment="1">
      <alignment vertical="center" wrapText="1"/>
    </xf>
    <xf numFmtId="194" fontId="0" fillId="0" borderId="13" xfId="0" applyNumberFormat="1" applyFont="1" applyFill="1" applyBorder="1" applyAlignment="1">
      <alignment vertical="center"/>
    </xf>
    <xf numFmtId="188" fontId="29" fillId="0" borderId="37" xfId="0" applyNumberFormat="1" applyFont="1" applyFill="1" applyBorder="1" applyAlignment="1">
      <alignment vertical="center" wrapText="1"/>
    </xf>
    <xf numFmtId="0" fontId="16" fillId="0" borderId="39" xfId="0" applyNumberFormat="1" applyFont="1" applyFill="1" applyBorder="1" applyAlignment="1" applyProtection="1">
      <alignment horizontal="left" vertical="center" shrinkToFit="1"/>
      <protection/>
    </xf>
    <xf numFmtId="194" fontId="10" fillId="0" borderId="12" xfId="0" applyNumberFormat="1" applyFont="1" applyFill="1" applyBorder="1" applyAlignment="1">
      <alignment vertical="center"/>
    </xf>
    <xf numFmtId="194" fontId="10" fillId="0" borderId="13" xfId="0" applyNumberFormat="1" applyFont="1" applyFill="1" applyBorder="1" applyAlignment="1">
      <alignment vertical="center"/>
    </xf>
    <xf numFmtId="0" fontId="95" fillId="0" borderId="33" xfId="0" applyFont="1" applyFill="1" applyBorder="1" applyAlignment="1">
      <alignment vertical="center" wrapText="1"/>
    </xf>
    <xf numFmtId="0" fontId="93" fillId="0" borderId="40" xfId="0" applyFont="1" applyFill="1" applyBorder="1" applyAlignment="1">
      <alignment vertical="center" wrapText="1"/>
    </xf>
    <xf numFmtId="0" fontId="94" fillId="0" borderId="40" xfId="0" applyFont="1" applyFill="1" applyBorder="1" applyAlignment="1">
      <alignment vertical="center" wrapText="1"/>
    </xf>
    <xf numFmtId="194" fontId="0" fillId="0" borderId="41" xfId="0" applyNumberFormat="1" applyFont="1" applyFill="1" applyBorder="1" applyAlignment="1">
      <alignment vertical="center"/>
    </xf>
    <xf numFmtId="194" fontId="0" fillId="0" borderId="1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94" fontId="21" fillId="0" borderId="42" xfId="0" applyNumberFormat="1" applyFont="1" applyFill="1" applyBorder="1" applyAlignment="1">
      <alignment vertical="center"/>
    </xf>
    <xf numFmtId="188" fontId="21" fillId="0" borderId="13" xfId="0" applyNumberFormat="1" applyFont="1" applyFill="1" applyBorder="1" applyAlignment="1">
      <alignment vertical="center"/>
    </xf>
    <xf numFmtId="194" fontId="21" fillId="0" borderId="13" xfId="0" applyNumberFormat="1" applyFont="1" applyFill="1" applyBorder="1" applyAlignment="1">
      <alignment vertical="center"/>
    </xf>
    <xf numFmtId="188" fontId="21" fillId="0" borderId="37" xfId="0" applyNumberFormat="1" applyFont="1" applyFill="1" applyBorder="1" applyAlignment="1">
      <alignment vertical="center"/>
    </xf>
    <xf numFmtId="0" fontId="96" fillId="0" borderId="33" xfId="0" applyFont="1" applyFill="1" applyBorder="1" applyAlignment="1">
      <alignment vertical="center" wrapText="1"/>
    </xf>
    <xf numFmtId="0" fontId="16" fillId="0" borderId="10" xfId="0" applyNumberFormat="1" applyFont="1" applyFill="1" applyBorder="1" applyAlignment="1" applyProtection="1">
      <alignment horizontal="left" vertical="center" shrinkToFit="1"/>
      <protection/>
    </xf>
    <xf numFmtId="188" fontId="29" fillId="0" borderId="10" xfId="0" applyNumberFormat="1" applyFont="1" applyFill="1" applyBorder="1" applyAlignment="1">
      <alignment vertical="center" shrinkToFit="1"/>
    </xf>
    <xf numFmtId="194" fontId="0" fillId="0" borderId="43" xfId="0" applyNumberFormat="1" applyFont="1" applyFill="1" applyBorder="1" applyAlignment="1">
      <alignment vertical="center"/>
    </xf>
    <xf numFmtId="188" fontId="29" fillId="0" borderId="14" xfId="0" applyNumberFormat="1" applyFont="1" applyFill="1" applyBorder="1" applyAlignment="1">
      <alignment vertical="center" wrapText="1"/>
    </xf>
    <xf numFmtId="194" fontId="0" fillId="0" borderId="14" xfId="0" applyNumberFormat="1" applyFont="1" applyFill="1" applyBorder="1" applyAlignment="1">
      <alignment vertical="center"/>
    </xf>
    <xf numFmtId="188" fontId="29" fillId="0" borderId="15" xfId="0" applyNumberFormat="1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93" fillId="0" borderId="22" xfId="0" applyFont="1" applyFill="1" applyBorder="1" applyAlignment="1">
      <alignment horizontal="left" vertical="center" shrinkToFit="1"/>
    </xf>
    <xf numFmtId="194" fontId="92" fillId="0" borderId="12" xfId="0" applyNumberFormat="1" applyFont="1" applyFill="1" applyBorder="1" applyAlignment="1">
      <alignment vertical="center"/>
    </xf>
    <xf numFmtId="0" fontId="94" fillId="0" borderId="22" xfId="0" applyFont="1" applyFill="1" applyBorder="1" applyAlignment="1">
      <alignment horizontal="left" vertical="center" shrinkToFit="1"/>
    </xf>
    <xf numFmtId="194" fontId="4" fillId="0" borderId="42" xfId="0" applyNumberFormat="1" applyFont="1" applyFill="1" applyBorder="1" applyAlignment="1">
      <alignment vertical="center"/>
    </xf>
    <xf numFmtId="194" fontId="4" fillId="0" borderId="37" xfId="0" applyNumberFormat="1" applyFont="1" applyFill="1" applyBorder="1" applyAlignment="1">
      <alignment vertical="center"/>
    </xf>
    <xf numFmtId="194" fontId="4" fillId="0" borderId="12" xfId="0" applyNumberFormat="1" applyFont="1" applyFill="1" applyBorder="1" applyAlignment="1">
      <alignment vertical="center"/>
    </xf>
    <xf numFmtId="188" fontId="4" fillId="0" borderId="13" xfId="0" applyNumberFormat="1" applyFont="1" applyFill="1" applyBorder="1" applyAlignment="1">
      <alignment vertical="center"/>
    </xf>
    <xf numFmtId="194" fontId="4" fillId="0" borderId="13" xfId="0" applyNumberFormat="1" applyFont="1" applyFill="1" applyBorder="1" applyAlignment="1">
      <alignment vertical="center"/>
    </xf>
    <xf numFmtId="188" fontId="4" fillId="0" borderId="3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5" fillId="0" borderId="45" xfId="0" applyFont="1" applyFill="1" applyBorder="1" applyAlignment="1">
      <alignment horizontal="left" vertical="center" shrinkToFit="1"/>
    </xf>
    <xf numFmtId="188" fontId="29" fillId="0" borderId="14" xfId="0" applyNumberFormat="1" applyFont="1" applyFill="1" applyBorder="1" applyAlignment="1">
      <alignment vertical="center" shrinkToFit="1"/>
    </xf>
    <xf numFmtId="0" fontId="94" fillId="0" borderId="46" xfId="0" applyFont="1" applyFill="1" applyBorder="1" applyAlignment="1">
      <alignment vertical="center" wrapText="1"/>
    </xf>
    <xf numFmtId="194" fontId="4" fillId="0" borderId="24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88" fontId="29" fillId="0" borderId="28" xfId="0" applyNumberFormat="1" applyFont="1" applyFill="1" applyBorder="1" applyAlignment="1">
      <alignment vertical="center" shrinkToFit="1"/>
    </xf>
    <xf numFmtId="188" fontId="29" fillId="0" borderId="25" xfId="0" applyNumberFormat="1" applyFont="1" applyFill="1" applyBorder="1" applyAlignment="1">
      <alignment vertical="center" wrapText="1"/>
    </xf>
    <xf numFmtId="0" fontId="94" fillId="0" borderId="32" xfId="0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 vertical="center"/>
    </xf>
    <xf numFmtId="0" fontId="93" fillId="0" borderId="47" xfId="0" applyFont="1" applyFill="1" applyBorder="1" applyAlignment="1">
      <alignment horizontal="left" vertical="center" shrinkToFit="1"/>
    </xf>
    <xf numFmtId="194" fontId="10" fillId="0" borderId="34" xfId="0" applyNumberFormat="1" applyFont="1" applyFill="1" applyBorder="1" applyAlignment="1">
      <alignment vertical="center"/>
    </xf>
    <xf numFmtId="188" fontId="29" fillId="0" borderId="35" xfId="0" applyNumberFormat="1" applyFont="1" applyFill="1" applyBorder="1" applyAlignment="1">
      <alignment vertical="center" shrinkToFit="1"/>
    </xf>
    <xf numFmtId="194" fontId="10" fillId="0" borderId="35" xfId="0" applyNumberFormat="1" applyFont="1" applyFill="1" applyBorder="1" applyAlignment="1">
      <alignment vertical="center"/>
    </xf>
    <xf numFmtId="0" fontId="94" fillId="0" borderId="48" xfId="0" applyFont="1" applyFill="1" applyBorder="1" applyAlignment="1">
      <alignment vertical="center" wrapText="1"/>
    </xf>
    <xf numFmtId="188" fontId="21" fillId="0" borderId="16" xfId="0" applyNumberFormat="1" applyFont="1" applyFill="1" applyBorder="1" applyAlignment="1">
      <alignment vertical="center"/>
    </xf>
    <xf numFmtId="188" fontId="21" fillId="0" borderId="27" xfId="0" applyNumberFormat="1" applyFont="1" applyFill="1" applyBorder="1" applyAlignment="1">
      <alignment vertical="center"/>
    </xf>
    <xf numFmtId="194" fontId="10" fillId="0" borderId="26" xfId="0" applyNumberFormat="1" applyFont="1" applyFill="1" applyBorder="1" applyAlignment="1">
      <alignment vertical="center"/>
    </xf>
    <xf numFmtId="194" fontId="10" fillId="0" borderId="27" xfId="0" applyNumberFormat="1" applyFont="1" applyFill="1" applyBorder="1" applyAlignment="1">
      <alignment vertical="center"/>
    </xf>
    <xf numFmtId="0" fontId="29" fillId="0" borderId="49" xfId="0" applyFont="1" applyFill="1" applyBorder="1" applyAlignment="1">
      <alignment horizontal="left" vertical="center" shrinkToFit="1"/>
    </xf>
    <xf numFmtId="194" fontId="21" fillId="0" borderId="50" xfId="0" applyNumberFormat="1" applyFont="1" applyFill="1" applyBorder="1" applyAlignment="1">
      <alignment vertical="center"/>
    </xf>
    <xf numFmtId="194" fontId="21" fillId="0" borderId="51" xfId="0" applyNumberFormat="1" applyFont="1" applyFill="1" applyBorder="1" applyAlignment="1">
      <alignment vertical="center"/>
    </xf>
    <xf numFmtId="194" fontId="21" fillId="0" borderId="52" xfId="0" applyNumberFormat="1" applyFont="1" applyFill="1" applyBorder="1" applyAlignment="1">
      <alignment vertical="center"/>
    </xf>
    <xf numFmtId="188" fontId="21" fillId="0" borderId="53" xfId="0" applyNumberFormat="1" applyFont="1" applyFill="1" applyBorder="1" applyAlignment="1">
      <alignment vertical="center"/>
    </xf>
    <xf numFmtId="194" fontId="21" fillId="0" borderId="53" xfId="0" applyNumberFormat="1" applyFont="1" applyFill="1" applyBorder="1" applyAlignment="1">
      <alignment vertical="center"/>
    </xf>
    <xf numFmtId="188" fontId="21" fillId="0" borderId="51" xfId="0" applyNumberFormat="1" applyFont="1" applyFill="1" applyBorder="1" applyAlignment="1">
      <alignment vertical="center"/>
    </xf>
    <xf numFmtId="0" fontId="93" fillId="0" borderId="49" xfId="0" applyFont="1" applyFill="1" applyBorder="1" applyAlignment="1">
      <alignment vertical="center" wrapText="1"/>
    </xf>
    <xf numFmtId="0" fontId="0" fillId="0" borderId="10" xfId="98" applyFont="1" applyFill="1" applyBorder="1">
      <alignment vertical="center"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88" fontId="7" fillId="0" borderId="0" xfId="0" applyNumberFormat="1" applyFont="1" applyFill="1" applyAlignment="1">
      <alignment vertical="center"/>
    </xf>
    <xf numFmtId="0" fontId="7" fillId="0" borderId="23" xfId="0" applyFont="1" applyFill="1" applyBorder="1" applyAlignment="1">
      <alignment vertical="center" shrinkToFit="1"/>
    </xf>
    <xf numFmtId="187" fontId="0" fillId="0" borderId="23" xfId="0" applyNumberFormat="1" applyFont="1" applyBorder="1" applyAlignment="1">
      <alignment vertical="center"/>
    </xf>
    <xf numFmtId="187" fontId="7" fillId="0" borderId="0" xfId="0" applyNumberFormat="1" applyFont="1" applyFill="1" applyAlignment="1">
      <alignment vertical="center"/>
    </xf>
    <xf numFmtId="49" fontId="7" fillId="0" borderId="23" xfId="0" applyNumberFormat="1" applyFont="1" applyFill="1" applyBorder="1" applyAlignment="1">
      <alignment vertical="center" shrinkToFit="1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>
      <alignment vertical="center"/>
    </xf>
    <xf numFmtId="0" fontId="21" fillId="0" borderId="23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 vertical="center"/>
    </xf>
    <xf numFmtId="188" fontId="21" fillId="0" borderId="16" xfId="0" applyNumberFormat="1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187" fontId="10" fillId="0" borderId="10" xfId="0" applyNumberFormat="1" applyFont="1" applyBorder="1" applyAlignment="1">
      <alignment vertical="center"/>
    </xf>
    <xf numFmtId="0" fontId="21" fillId="0" borderId="26" xfId="0" applyFont="1" applyBorder="1" applyAlignment="1">
      <alignment horizontal="center" vertical="center" wrapText="1"/>
    </xf>
    <xf numFmtId="0" fontId="21" fillId="0" borderId="35" xfId="0" applyFont="1" applyBorder="1" applyAlignment="1">
      <alignment vertical="center" wrapText="1"/>
    </xf>
    <xf numFmtId="188" fontId="21" fillId="0" borderId="27" xfId="0" applyNumberFormat="1" applyFont="1" applyBorder="1" applyAlignment="1">
      <alignment vertical="center"/>
    </xf>
    <xf numFmtId="0" fontId="21" fillId="0" borderId="24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 indent="1"/>
    </xf>
    <xf numFmtId="0" fontId="21" fillId="0" borderId="23" xfId="0" applyFont="1" applyFill="1" applyBorder="1" applyAlignment="1">
      <alignment vertical="center"/>
    </xf>
    <xf numFmtId="187" fontId="21" fillId="0" borderId="10" xfId="0" applyNumberFormat="1" applyFont="1" applyBorder="1" applyAlignment="1">
      <alignment vertical="center"/>
    </xf>
    <xf numFmtId="188" fontId="21" fillId="0" borderId="10" xfId="0" applyNumberFormat="1" applyFont="1" applyBorder="1" applyAlignment="1">
      <alignment vertical="center"/>
    </xf>
    <xf numFmtId="187" fontId="21" fillId="0" borderId="1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 indent="1"/>
    </xf>
    <xf numFmtId="188" fontId="21" fillId="0" borderId="35" xfId="0" applyNumberFormat="1" applyFont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188" fontId="97" fillId="0" borderId="10" xfId="0" applyNumberFormat="1" applyFont="1" applyBorder="1" applyAlignment="1">
      <alignment vertical="center"/>
    </xf>
    <xf numFmtId="188" fontId="92" fillId="0" borderId="16" xfId="0" applyNumberFormat="1" applyFont="1" applyBorder="1" applyAlignment="1">
      <alignment vertical="center"/>
    </xf>
    <xf numFmtId="180" fontId="21" fillId="0" borderId="10" xfId="0" applyNumberFormat="1" applyFont="1" applyBorder="1" applyAlignment="1">
      <alignment vertical="center"/>
    </xf>
    <xf numFmtId="180" fontId="21" fillId="0" borderId="35" xfId="0" applyNumberFormat="1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98" applyFont="1" applyFill="1" applyBorder="1">
      <alignment vertical="center"/>
      <protection/>
    </xf>
    <xf numFmtId="0" fontId="7" fillId="0" borderId="23" xfId="0" applyNumberFormat="1" applyFont="1" applyFill="1" applyBorder="1" applyAlignment="1" applyProtection="1">
      <alignment horizontal="left" vertical="center"/>
      <protection/>
    </xf>
    <xf numFmtId="187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>
      <alignment vertical="center"/>
    </xf>
    <xf numFmtId="187" fontId="0" fillId="0" borderId="16" xfId="0" applyNumberFormat="1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180" fontId="10" fillId="0" borderId="26" xfId="0" applyNumberFormat="1" applyFont="1" applyBorder="1" applyAlignment="1">
      <alignment horizontal="center" vertical="center" wrapText="1"/>
    </xf>
    <xf numFmtId="180" fontId="10" fillId="0" borderId="35" xfId="0" applyNumberFormat="1" applyFont="1" applyBorder="1" applyAlignment="1">
      <alignment horizontal="center" vertical="center" wrapText="1"/>
    </xf>
    <xf numFmtId="180" fontId="10" fillId="0" borderId="27" xfId="0" applyNumberFormat="1" applyFont="1" applyBorder="1" applyAlignment="1">
      <alignment horizontal="center" vertical="center" wrapText="1"/>
    </xf>
    <xf numFmtId="187" fontId="0" fillId="0" borderId="23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4" fillId="0" borderId="23" xfId="97" applyFont="1" applyFill="1" applyBorder="1" applyAlignment="1">
      <alignment vertical="center"/>
      <protection/>
    </xf>
    <xf numFmtId="187" fontId="4" fillId="0" borderId="10" xfId="0" applyNumberFormat="1" applyFont="1" applyFill="1" applyBorder="1" applyAlignment="1">
      <alignment vertical="center"/>
    </xf>
    <xf numFmtId="0" fontId="4" fillId="0" borderId="10" xfId="96" applyFont="1" applyFill="1" applyBorder="1">
      <alignment/>
      <protection/>
    </xf>
    <xf numFmtId="188" fontId="4" fillId="0" borderId="10" xfId="0" applyNumberFormat="1" applyFont="1" applyBorder="1" applyAlignment="1">
      <alignment vertical="center"/>
    </xf>
    <xf numFmtId="0" fontId="4" fillId="0" borderId="16" xfId="97" applyFont="1" applyFill="1" applyBorder="1" applyAlignment="1">
      <alignment/>
      <protection/>
    </xf>
    <xf numFmtId="0" fontId="4" fillId="0" borderId="0" xfId="97" applyFont="1" applyFill="1" applyAlignment="1">
      <alignment/>
      <protection/>
    </xf>
    <xf numFmtId="0" fontId="4" fillId="0" borderId="23" xfId="101" applyFont="1" applyFill="1" applyBorder="1" applyAlignment="1" applyProtection="1">
      <alignment horizontal="left" vertical="center"/>
      <protection locked="0"/>
    </xf>
    <xf numFmtId="187" fontId="4" fillId="0" borderId="10" xfId="57" applyNumberFormat="1" applyFont="1" applyFill="1" applyBorder="1">
      <alignment vertical="center"/>
      <protection/>
    </xf>
    <xf numFmtId="0" fontId="4" fillId="0" borderId="10" xfId="114" applyNumberFormat="1" applyFont="1" applyFill="1" applyBorder="1" applyAlignment="1" applyProtection="1">
      <alignment vertical="center"/>
      <protection locked="0"/>
    </xf>
    <xf numFmtId="188" fontId="4" fillId="0" borderId="10" xfId="57" applyNumberFormat="1" applyFont="1" applyFill="1" applyBorder="1">
      <alignment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6" xfId="101" applyFont="1" applyFill="1" applyBorder="1" applyAlignment="1" applyProtection="1">
      <alignment horizontal="center" vertical="center"/>
      <protection locked="0"/>
    </xf>
    <xf numFmtId="187" fontId="4" fillId="0" borderId="35" xfId="57" applyNumberFormat="1" applyFont="1" applyFill="1" applyBorder="1">
      <alignment vertical="center"/>
      <protection/>
    </xf>
    <xf numFmtId="0" fontId="4" fillId="0" borderId="35" xfId="114" applyNumberFormat="1" applyFont="1" applyFill="1" applyBorder="1" applyAlignment="1" applyProtection="1">
      <alignment vertical="center"/>
      <protection locked="0"/>
    </xf>
    <xf numFmtId="188" fontId="4" fillId="0" borderId="35" xfId="57" applyNumberFormat="1" applyFont="1" applyFill="1" applyBorder="1">
      <alignment vertical="center"/>
      <protection/>
    </xf>
    <xf numFmtId="188" fontId="4" fillId="0" borderId="35" xfId="0" applyNumberFormat="1" applyFont="1" applyBorder="1" applyAlignment="1">
      <alignment vertical="center"/>
    </xf>
    <xf numFmtId="0" fontId="4" fillId="0" borderId="27" xfId="97" applyFont="1" applyFill="1" applyBorder="1" applyAlignment="1">
      <alignment/>
      <protection/>
    </xf>
    <xf numFmtId="0" fontId="4" fillId="0" borderId="23" xfId="97" applyFont="1" applyFill="1" applyBorder="1" applyAlignment="1">
      <alignment horizontal="center" vertical="center"/>
      <protection/>
    </xf>
    <xf numFmtId="188" fontId="4" fillId="0" borderId="35" xfId="0" applyNumberFormat="1" applyFont="1" applyBorder="1" applyAlignment="1">
      <alignment vertical="center"/>
    </xf>
    <xf numFmtId="0" fontId="0" fillId="0" borderId="24" xfId="0" applyFill="1" applyBorder="1" applyAlignment="1">
      <alignment horizontal="left" vertical="center"/>
    </xf>
    <xf numFmtId="187" fontId="0" fillId="0" borderId="28" xfId="0" applyNumberFormat="1" applyFont="1" applyBorder="1" applyAlignment="1">
      <alignment vertical="center"/>
    </xf>
    <xf numFmtId="188" fontId="0" fillId="0" borderId="28" xfId="0" applyNumberFormat="1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34" fillId="0" borderId="16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10" xfId="98" applyFont="1" applyFill="1" applyBorder="1">
      <alignment vertical="center"/>
      <protection/>
    </xf>
    <xf numFmtId="188" fontId="24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88" fontId="14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88" fontId="15" fillId="0" borderId="15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shrinkToFit="1"/>
    </xf>
    <xf numFmtId="0" fontId="15" fillId="0" borderId="10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 wrapText="1"/>
    </xf>
    <xf numFmtId="187" fontId="7" fillId="0" borderId="23" xfId="0" applyNumberFormat="1" applyFont="1" applyFill="1" applyBorder="1" applyAlignment="1" applyProtection="1">
      <alignment horizontal="right" vertical="center"/>
      <protection/>
    </xf>
    <xf numFmtId="188" fontId="15" fillId="0" borderId="10" xfId="0" applyNumberFormat="1" applyFont="1" applyBorder="1" applyAlignment="1">
      <alignment vertical="center" wrapText="1"/>
    </xf>
    <xf numFmtId="0" fontId="29" fillId="0" borderId="22" xfId="0" applyFont="1" applyBorder="1" applyAlignment="1">
      <alignment horizontal="left" vertical="center" shrinkToFi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187" fontId="21" fillId="0" borderId="23" xfId="0" applyNumberFormat="1" applyFont="1" applyBorder="1" applyAlignment="1">
      <alignment vertical="center"/>
    </xf>
    <xf numFmtId="187" fontId="21" fillId="0" borderId="10" xfId="0" applyNumberFormat="1" applyFont="1" applyBorder="1" applyAlignment="1">
      <alignment vertical="center"/>
    </xf>
    <xf numFmtId="188" fontId="21" fillId="0" borderId="10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 applyProtection="1">
      <alignment horizontal="right" vertical="center"/>
      <protection/>
    </xf>
    <xf numFmtId="0" fontId="29" fillId="0" borderId="21" xfId="0" applyFont="1" applyFill="1" applyBorder="1" applyAlignment="1">
      <alignment horizontal="left" vertical="center" shrinkToFit="1"/>
    </xf>
    <xf numFmtId="187" fontId="21" fillId="0" borderId="23" xfId="0" applyNumberFormat="1" applyFont="1" applyFill="1" applyBorder="1" applyAlignment="1">
      <alignment vertical="center"/>
    </xf>
    <xf numFmtId="187" fontId="21" fillId="0" borderId="10" xfId="0" applyNumberFormat="1" applyFont="1" applyFill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94" fillId="0" borderId="21" xfId="0" applyFont="1" applyFill="1" applyBorder="1" applyAlignment="1">
      <alignment horizontal="left" vertical="center" shrinkToFit="1"/>
    </xf>
    <xf numFmtId="187" fontId="4" fillId="0" borderId="23" xfId="0" applyNumberFormat="1" applyFont="1" applyFill="1" applyBorder="1" applyAlignment="1">
      <alignment vertical="center"/>
    </xf>
    <xf numFmtId="187" fontId="4" fillId="0" borderId="10" xfId="0" applyNumberFormat="1" applyFont="1" applyFill="1" applyBorder="1" applyAlignment="1">
      <alignment vertical="center"/>
    </xf>
    <xf numFmtId="187" fontId="0" fillId="0" borderId="23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188" fontId="21" fillId="0" borderId="10" xfId="0" applyNumberFormat="1" applyFont="1" applyFill="1" applyBorder="1" applyAlignment="1">
      <alignment vertical="center" shrinkToFit="1"/>
    </xf>
    <xf numFmtId="187" fontId="21" fillId="0" borderId="10" xfId="0" applyNumberFormat="1" applyFont="1" applyFill="1" applyBorder="1" applyAlignment="1">
      <alignment vertical="center" shrinkToFit="1"/>
    </xf>
    <xf numFmtId="0" fontId="15" fillId="0" borderId="21" xfId="0" applyFont="1" applyFill="1" applyBorder="1" applyAlignment="1">
      <alignment horizontal="left" vertical="center" shrinkToFit="1"/>
    </xf>
    <xf numFmtId="188" fontId="0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0" fillId="0" borderId="21" xfId="0" applyNumberForma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29" fillId="0" borderId="44" xfId="0" applyFont="1" applyBorder="1" applyAlignment="1">
      <alignment horizontal="left" vertical="center" shrinkToFit="1"/>
    </xf>
    <xf numFmtId="0" fontId="26" fillId="0" borderId="0" xfId="0" applyFont="1" applyAlignment="1">
      <alignment/>
    </xf>
    <xf numFmtId="187" fontId="4" fillId="0" borderId="10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0" xfId="114" applyNumberFormat="1" applyFont="1" applyFill="1" applyBorder="1" applyAlignment="1" applyProtection="1">
      <alignment vertical="center"/>
      <protection locked="0"/>
    </xf>
    <xf numFmtId="3" fontId="4" fillId="0" borderId="10" xfId="100" applyNumberFormat="1" applyFont="1" applyBorder="1" applyAlignment="1" applyProtection="1">
      <alignment vertical="center"/>
      <protection locked="0"/>
    </xf>
    <xf numFmtId="3" fontId="4" fillId="0" borderId="16" xfId="100" applyNumberFormat="1" applyFont="1" applyFill="1" applyBorder="1" applyProtection="1">
      <alignment/>
      <protection locked="0"/>
    </xf>
    <xf numFmtId="3" fontId="4" fillId="0" borderId="0" xfId="100" applyNumberFormat="1" applyFont="1" applyFill="1" applyProtection="1">
      <alignment/>
      <protection locked="0"/>
    </xf>
    <xf numFmtId="187" fontId="4" fillId="0" borderId="35" xfId="57" applyNumberFormat="1" applyFont="1" applyFill="1" applyBorder="1">
      <alignment vertical="center"/>
      <protection/>
    </xf>
    <xf numFmtId="0" fontId="4" fillId="0" borderId="35" xfId="114" applyNumberFormat="1" applyFont="1" applyFill="1" applyBorder="1" applyAlignment="1" applyProtection="1">
      <alignment vertical="center"/>
      <protection locked="0"/>
    </xf>
    <xf numFmtId="3" fontId="4" fillId="0" borderId="35" xfId="100" applyNumberFormat="1" applyFont="1" applyBorder="1" applyAlignment="1" applyProtection="1">
      <alignment vertical="center"/>
      <protection locked="0"/>
    </xf>
    <xf numFmtId="3" fontId="4" fillId="0" borderId="27" xfId="100" applyNumberFormat="1" applyFont="1" applyFill="1" applyBorder="1" applyProtection="1">
      <alignment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44" xfId="102" applyFont="1" applyFill="1" applyBorder="1" applyAlignment="1">
      <alignment horizontal="center" vertical="center"/>
      <protection/>
    </xf>
    <xf numFmtId="0" fontId="15" fillId="0" borderId="28" xfId="0" applyFont="1" applyBorder="1" applyAlignment="1">
      <alignment horizontal="center" vertical="center" wrapText="1"/>
    </xf>
    <xf numFmtId="187" fontId="21" fillId="0" borderId="28" xfId="0" applyNumberFormat="1" applyFont="1" applyBorder="1" applyAlignment="1">
      <alignment vertical="center"/>
    </xf>
    <xf numFmtId="188" fontId="14" fillId="0" borderId="28" xfId="0" applyNumberFormat="1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188" fontId="15" fillId="0" borderId="28" xfId="0" applyNumberFormat="1" applyFont="1" applyBorder="1" applyAlignment="1">
      <alignment vertical="center" wrapText="1"/>
    </xf>
    <xf numFmtId="187" fontId="7" fillId="0" borderId="10" xfId="0" applyNumberFormat="1" applyFont="1" applyFill="1" applyBorder="1" applyAlignment="1" applyProtection="1">
      <alignment horizontal="right" vertical="center"/>
      <protection/>
    </xf>
    <xf numFmtId="0" fontId="3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5" fillId="0" borderId="16" xfId="0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vertical="center"/>
    </xf>
    <xf numFmtId="0" fontId="38" fillId="0" borderId="16" xfId="0" applyFont="1" applyFill="1" applyBorder="1" applyAlignment="1">
      <alignment vertical="center" wrapText="1"/>
    </xf>
    <xf numFmtId="0" fontId="98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188" fontId="21" fillId="0" borderId="10" xfId="0" applyNumberFormat="1" applyFont="1" applyBorder="1" applyAlignment="1">
      <alignment vertical="center" shrinkToFit="1"/>
    </xf>
    <xf numFmtId="187" fontId="21" fillId="0" borderId="10" xfId="0" applyNumberFormat="1" applyFont="1" applyBorder="1" applyAlignment="1">
      <alignment vertical="center" shrinkToFit="1"/>
    </xf>
    <xf numFmtId="187" fontId="4" fillId="0" borderId="23" xfId="0" applyNumberFormat="1" applyFont="1" applyBorder="1" applyAlignment="1">
      <alignment vertical="center"/>
    </xf>
    <xf numFmtId="187" fontId="4" fillId="0" borderId="26" xfId="57" applyNumberFormat="1" applyFont="1" applyFill="1" applyBorder="1">
      <alignment vertical="center"/>
      <protection/>
    </xf>
    <xf numFmtId="0" fontId="0" fillId="0" borderId="0" xfId="47" applyFont="1" applyFill="1" applyAlignment="1">
      <alignment horizontal="center" vertical="center" wrapText="1"/>
      <protection/>
    </xf>
    <xf numFmtId="0" fontId="0" fillId="0" borderId="0" xfId="47" applyFont="1" applyFill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0" fillId="0" borderId="0" xfId="47" applyFont="1" applyFill="1">
      <alignment vertical="center"/>
      <protection/>
    </xf>
    <xf numFmtId="0" fontId="19" fillId="0" borderId="24" xfId="0" applyFont="1" applyFill="1" applyBorder="1" applyAlignment="1">
      <alignment horizontal="center" vertical="center"/>
    </xf>
    <xf numFmtId="1" fontId="92" fillId="0" borderId="10" xfId="66" applyNumberFormat="1" applyFont="1" applyFill="1" applyBorder="1" applyAlignment="1">
      <alignment horizontal="center" vertical="center"/>
      <protection/>
    </xf>
    <xf numFmtId="0" fontId="19" fillId="0" borderId="28" xfId="0" applyFont="1" applyFill="1" applyBorder="1" applyAlignment="1">
      <alignment horizontal="center" vertical="center" wrapText="1"/>
    </xf>
    <xf numFmtId="188" fontId="19" fillId="0" borderId="25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Border="1" applyAlignment="1">
      <alignment horizontal="center" vertical="center"/>
    </xf>
    <xf numFmtId="188" fontId="10" fillId="0" borderId="16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center" vertical="center"/>
    </xf>
    <xf numFmtId="0" fontId="88" fillId="0" borderId="23" xfId="45" applyFont="1" applyFill="1" applyBorder="1" applyAlignment="1">
      <alignment vertical="center"/>
      <protection/>
    </xf>
    <xf numFmtId="0" fontId="0" fillId="0" borderId="10" xfId="98" applyFont="1" applyFill="1" applyBorder="1">
      <alignment vertical="center"/>
      <protection/>
    </xf>
    <xf numFmtId="188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80" fontId="7" fillId="0" borderId="23" xfId="0" applyNumberFormat="1" applyFont="1" applyFill="1" applyBorder="1" applyAlignment="1">
      <alignment vertical="center"/>
    </xf>
    <xf numFmtId="180" fontId="7" fillId="0" borderId="23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7" fillId="0" borderId="10" xfId="47" applyFont="1" applyFill="1" applyBorder="1">
      <alignment vertical="center"/>
      <protection/>
    </xf>
    <xf numFmtId="0" fontId="88" fillId="0" borderId="23" xfId="45" applyFont="1" applyFill="1" applyBorder="1" applyAlignment="1">
      <alignment horizontal="left" vertical="center"/>
      <protection/>
    </xf>
    <xf numFmtId="188" fontId="10" fillId="0" borderId="0" xfId="0" applyNumberFormat="1" applyFont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0" fillId="0" borderId="0" xfId="57" applyFont="1" applyFill="1">
      <alignment vertical="center"/>
      <protection/>
    </xf>
    <xf numFmtId="0" fontId="4" fillId="0" borderId="23" xfId="0" applyFont="1" applyFill="1" applyBorder="1" applyAlignment="1">
      <alignment horizontal="left" vertical="center"/>
    </xf>
    <xf numFmtId="0" fontId="4" fillId="0" borderId="10" xfId="57" applyFont="1" applyFill="1" applyBorder="1">
      <alignment vertical="center"/>
      <protection/>
    </xf>
    <xf numFmtId="0" fontId="4" fillId="0" borderId="16" xfId="57" applyFont="1" applyFill="1" applyBorder="1">
      <alignment vertical="center"/>
      <protection/>
    </xf>
    <xf numFmtId="0" fontId="4" fillId="0" borderId="0" xfId="57" applyFont="1" applyFill="1">
      <alignment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35" xfId="57" applyFont="1" applyFill="1" applyBorder="1">
      <alignment vertical="center"/>
      <protection/>
    </xf>
    <xf numFmtId="0" fontId="4" fillId="0" borderId="27" xfId="57" applyFont="1" applyFill="1" applyBorder="1">
      <alignment vertical="center"/>
      <protection/>
    </xf>
    <xf numFmtId="0" fontId="4" fillId="0" borderId="23" xfId="0" applyFont="1" applyFill="1" applyBorder="1" applyAlignment="1">
      <alignment horizontal="center" vertical="center"/>
    </xf>
    <xf numFmtId="188" fontId="4" fillId="0" borderId="35" xfId="0" applyNumberFormat="1" applyFont="1" applyBorder="1" applyAlignment="1">
      <alignment vertical="center"/>
    </xf>
    <xf numFmtId="0" fontId="4" fillId="0" borderId="10" xfId="114" applyNumberFormat="1" applyFont="1" applyFill="1" applyBorder="1" applyAlignment="1" applyProtection="1">
      <alignment vertical="center"/>
      <protection locked="0"/>
    </xf>
    <xf numFmtId="187" fontId="30" fillId="0" borderId="10" xfId="0" applyNumberFormat="1" applyFont="1" applyFill="1" applyBorder="1" applyAlignment="1">
      <alignment vertical="center"/>
    </xf>
    <xf numFmtId="0" fontId="4" fillId="0" borderId="35" xfId="114" applyNumberFormat="1" applyFont="1" applyFill="1" applyBorder="1" applyAlignment="1" applyProtection="1">
      <alignment vertical="center"/>
      <protection locked="0"/>
    </xf>
    <xf numFmtId="187" fontId="4" fillId="0" borderId="35" xfId="57" applyNumberFormat="1" applyFont="1" applyFill="1" applyBorder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33" fillId="0" borderId="16" xfId="0" applyFont="1" applyFill="1" applyBorder="1" applyAlignment="1">
      <alignment vertical="center" wrapText="1"/>
    </xf>
    <xf numFmtId="187" fontId="4" fillId="0" borderId="10" xfId="0" applyNumberFormat="1" applyFont="1" applyBorder="1" applyAlignment="1">
      <alignment vertical="center"/>
    </xf>
    <xf numFmtId="188" fontId="4" fillId="0" borderId="10" xfId="0" applyNumberFormat="1" applyFont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0" fillId="0" borderId="0" xfId="98" applyFont="1" applyBorder="1" applyAlignment="1">
      <alignment horizontal="left" vertical="center"/>
      <protection/>
    </xf>
    <xf numFmtId="0" fontId="25" fillId="0" borderId="0" xfId="98" applyFont="1" applyBorder="1" applyAlignment="1">
      <alignment horizontal="center" vertical="top"/>
      <protection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95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47" applyFont="1" applyBorder="1" applyAlignment="1">
      <alignment horizontal="left" vertical="center" wrapText="1"/>
      <protection/>
    </xf>
    <xf numFmtId="0" fontId="14" fillId="0" borderId="59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194" fontId="14" fillId="0" borderId="65" xfId="0" applyNumberFormat="1" applyFont="1" applyFill="1" applyBorder="1" applyAlignment="1">
      <alignment horizontal="center" vertical="center" wrapText="1"/>
    </xf>
    <xf numFmtId="194" fontId="14" fillId="0" borderId="66" xfId="0" applyNumberFormat="1" applyFont="1" applyFill="1" applyBorder="1" applyAlignment="1">
      <alignment horizontal="center" vertical="center" wrapText="1"/>
    </xf>
    <xf numFmtId="194" fontId="15" fillId="0" borderId="67" xfId="0" applyNumberFormat="1" applyFont="1" applyFill="1" applyBorder="1" applyAlignment="1">
      <alignment horizontal="center" vertical="center" wrapText="1"/>
    </xf>
    <xf numFmtId="194" fontId="15" fillId="0" borderId="68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188" fontId="15" fillId="0" borderId="71" xfId="0" applyNumberFormat="1" applyFont="1" applyFill="1" applyBorder="1" applyAlignment="1">
      <alignment horizontal="center" vertical="center" wrapText="1"/>
    </xf>
    <xf numFmtId="188" fontId="15" fillId="0" borderId="72" xfId="0" applyNumberFormat="1" applyFont="1" applyFill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188" fontId="15" fillId="0" borderId="75" xfId="0" applyNumberFormat="1" applyFont="1" applyFill="1" applyBorder="1" applyAlignment="1">
      <alignment horizontal="right" vertical="center" wrapText="1"/>
    </xf>
    <xf numFmtId="188" fontId="1" fillId="0" borderId="7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7" fillId="0" borderId="0" xfId="47" applyFont="1" applyBorder="1" applyAlignment="1">
      <alignment horizontal="center" vertical="center"/>
      <protection/>
    </xf>
    <xf numFmtId="0" fontId="0" fillId="0" borderId="76" xfId="47" applyFont="1" applyBorder="1" applyAlignment="1">
      <alignment horizontal="right" vertical="center"/>
      <protection/>
    </xf>
    <xf numFmtId="0" fontId="6" fillId="0" borderId="77" xfId="47" applyFont="1" applyBorder="1" applyAlignment="1">
      <alignment horizontal="left" vertical="center" wrapText="1"/>
      <protection/>
    </xf>
    <xf numFmtId="0" fontId="99" fillId="0" borderId="0" xfId="65" applyFont="1" applyBorder="1" applyAlignment="1">
      <alignment horizontal="center" vertical="center"/>
      <protection/>
    </xf>
    <xf numFmtId="0" fontId="6" fillId="0" borderId="0" xfId="65" applyFont="1" applyFill="1" applyAlignment="1">
      <alignment horizontal="left" vertical="center" wrapText="1"/>
      <protection/>
    </xf>
    <xf numFmtId="0" fontId="100" fillId="33" borderId="0" xfId="65" applyFont="1" applyFill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80" fontId="10" fillId="0" borderId="24" xfId="0" applyNumberFormat="1" applyFont="1" applyBorder="1" applyAlignment="1">
      <alignment horizontal="center" vertical="center" wrapText="1"/>
    </xf>
    <xf numFmtId="180" fontId="10" fillId="0" borderId="28" xfId="0" applyNumberFormat="1" applyFont="1" applyBorder="1" applyAlignment="1">
      <alignment horizontal="center" vertical="center" wrapText="1"/>
    </xf>
    <xf numFmtId="180" fontId="10" fillId="0" borderId="25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88" fontId="1" fillId="0" borderId="75" xfId="0" applyNumberFormat="1" applyFont="1" applyBorder="1" applyAlignment="1">
      <alignment horizontal="right" vertical="center" wrapText="1"/>
    </xf>
    <xf numFmtId="0" fontId="14" fillId="0" borderId="55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0" xfId="47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6" fillId="0" borderId="58" xfId="47" applyFont="1" applyBorder="1" applyAlignment="1">
      <alignment horizontal="left" vertical="center" wrapText="1"/>
      <protection/>
    </xf>
    <xf numFmtId="0" fontId="17" fillId="0" borderId="0" xfId="47" applyFont="1" applyBorder="1" applyAlignment="1">
      <alignment horizontal="center" vertical="center"/>
      <protection/>
    </xf>
    <xf numFmtId="0" fontId="5" fillId="0" borderId="77" xfId="47" applyFont="1" applyBorder="1" applyAlignment="1">
      <alignment horizontal="left" vertical="center" wrapText="1"/>
      <protection/>
    </xf>
    <xf numFmtId="0" fontId="5" fillId="0" borderId="77" xfId="4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99" fillId="0" borderId="0" xfId="51" applyFont="1" applyBorder="1" applyAlignment="1">
      <alignment horizontal="center" vertical="center"/>
      <protection/>
    </xf>
    <xf numFmtId="0" fontId="92" fillId="0" borderId="23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01" fillId="0" borderId="0" xfId="0" applyFont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0" fillId="0" borderId="0" xfId="47" applyFont="1" applyBorder="1" applyAlignment="1">
      <alignment vertical="center" wrapText="1"/>
      <protection/>
    </xf>
    <xf numFmtId="0" fontId="0" fillId="0" borderId="58" xfId="47" applyFont="1" applyBorder="1" applyAlignment="1">
      <alignment horizontal="left" vertical="center" wrapText="1"/>
      <protection/>
    </xf>
    <xf numFmtId="180" fontId="7" fillId="0" borderId="23" xfId="0" applyNumberFormat="1" applyFont="1" applyFill="1" applyBorder="1" applyAlignment="1">
      <alignment horizontal="left" vertical="center"/>
    </xf>
    <xf numFmtId="0" fontId="102" fillId="0" borderId="24" xfId="51" applyFont="1" applyBorder="1" applyAlignment="1">
      <alignment horizontal="center" vertical="center" wrapText="1"/>
      <protection/>
    </xf>
    <xf numFmtId="0" fontId="102" fillId="0" borderId="28" xfId="51" applyFont="1" applyBorder="1" applyAlignment="1">
      <alignment horizontal="center" vertical="center" wrapText="1"/>
      <protection/>
    </xf>
    <xf numFmtId="187" fontId="92" fillId="0" borderId="28" xfId="99" applyNumberFormat="1" applyFont="1" applyBorder="1" applyAlignment="1">
      <alignment horizontal="center" vertical="center"/>
      <protection/>
    </xf>
    <xf numFmtId="188" fontId="92" fillId="0" borderId="25" xfId="99" applyNumberFormat="1" applyFont="1" applyBorder="1" applyAlignment="1">
      <alignment horizontal="center" vertical="center" wrapText="1"/>
      <protection/>
    </xf>
    <xf numFmtId="0" fontId="0" fillId="0" borderId="0" xfId="51" applyFont="1" applyFill="1">
      <alignment/>
      <protection/>
    </xf>
    <xf numFmtId="0" fontId="0" fillId="0" borderId="0" xfId="0" applyFont="1" applyAlignment="1">
      <alignment vertical="center"/>
    </xf>
    <xf numFmtId="0" fontId="102" fillId="0" borderId="23" xfId="51" applyFont="1" applyBorder="1" applyAlignment="1">
      <alignment horizontal="center" vertical="center" wrapText="1"/>
      <protection/>
    </xf>
    <xf numFmtId="0" fontId="102" fillId="0" borderId="10" xfId="51" applyFont="1" applyBorder="1" applyAlignment="1">
      <alignment horizontal="center" vertical="center" wrapText="1"/>
      <protection/>
    </xf>
    <xf numFmtId="187" fontId="92" fillId="0" borderId="10" xfId="99" applyNumberFormat="1" applyFont="1" applyBorder="1" applyAlignment="1">
      <alignment horizontal="center" vertical="center"/>
      <protection/>
    </xf>
    <xf numFmtId="188" fontId="92" fillId="0" borderId="16" xfId="99" applyNumberFormat="1" applyFont="1" applyBorder="1" applyAlignment="1">
      <alignment horizontal="center" vertical="center" wrapText="1"/>
      <protection/>
    </xf>
    <xf numFmtId="0" fontId="102" fillId="0" borderId="23" xfId="50" applyFont="1" applyFill="1" applyBorder="1" applyAlignment="1">
      <alignment horizontal="left" vertical="center" wrapText="1"/>
      <protection/>
    </xf>
    <xf numFmtId="187" fontId="7" fillId="0" borderId="10" xfId="50" applyNumberFormat="1" applyFont="1" applyFill="1" applyBorder="1">
      <alignment/>
      <protection/>
    </xf>
    <xf numFmtId="188" fontId="0" fillId="0" borderId="16" xfId="50" applyNumberFormat="1" applyFont="1" applyFill="1" applyBorder="1">
      <alignment/>
      <protection/>
    </xf>
    <xf numFmtId="49" fontId="88" fillId="0" borderId="23" xfId="80" applyNumberFormat="1" applyFont="1" applyFill="1" applyBorder="1" applyAlignment="1">
      <alignment vertical="center"/>
      <protection/>
    </xf>
    <xf numFmtId="0" fontId="88" fillId="0" borderId="23" xfId="50" applyFont="1" applyFill="1" applyBorder="1" applyAlignment="1">
      <alignment horizontal="left" vertical="center" wrapText="1"/>
      <protection/>
    </xf>
    <xf numFmtId="0" fontId="88" fillId="33" borderId="23" xfId="50" applyFont="1" applyFill="1" applyBorder="1" applyAlignment="1">
      <alignment horizontal="left" vertical="center" wrapText="1"/>
      <protection/>
    </xf>
    <xf numFmtId="0" fontId="88" fillId="0" borderId="26" xfId="50" applyFont="1" applyFill="1" applyBorder="1" applyAlignment="1">
      <alignment horizontal="left" vertical="center" wrapText="1"/>
      <protection/>
    </xf>
    <xf numFmtId="187" fontId="7" fillId="0" borderId="35" xfId="50" applyNumberFormat="1" applyFont="1" applyFill="1" applyBorder="1">
      <alignment/>
      <protection/>
    </xf>
    <xf numFmtId="188" fontId="0" fillId="0" borderId="27" xfId="50" applyNumberFormat="1" applyFont="1" applyFill="1" applyBorder="1">
      <alignment/>
      <protection/>
    </xf>
    <xf numFmtId="0" fontId="7" fillId="0" borderId="10" xfId="50" applyFont="1" applyFill="1" applyBorder="1" applyAlignment="1">
      <alignment horizontal="center" vertical="center" wrapText="1"/>
      <protection/>
    </xf>
    <xf numFmtId="188" fontId="0" fillId="0" borderId="16" xfId="50" applyNumberFormat="1" applyFont="1" applyFill="1" applyBorder="1" applyAlignment="1">
      <alignment horizontal="center" vertical="center" wrapText="1"/>
      <protection/>
    </xf>
    <xf numFmtId="0" fontId="7" fillId="0" borderId="35" xfId="50" applyFont="1" applyFill="1" applyBorder="1" applyAlignment="1">
      <alignment horizontal="center" vertical="center" wrapText="1"/>
      <protection/>
    </xf>
    <xf numFmtId="188" fontId="0" fillId="0" borderId="27" xfId="50" applyNumberFormat="1" applyFont="1" applyFill="1" applyBorder="1" applyAlignment="1">
      <alignment horizontal="center" vertical="center" wrapText="1"/>
      <protection/>
    </xf>
    <xf numFmtId="49" fontId="88" fillId="0" borderId="23" xfId="85" applyNumberFormat="1" applyFont="1" applyFill="1" applyBorder="1" applyAlignment="1">
      <alignment vertical="center"/>
      <protection/>
    </xf>
    <xf numFmtId="49" fontId="88" fillId="0" borderId="26" xfId="85" applyNumberFormat="1" applyFont="1" applyFill="1" applyBorder="1" applyAlignment="1">
      <alignment vertical="center"/>
      <protection/>
    </xf>
    <xf numFmtId="0" fontId="0" fillId="0" borderId="0" xfId="57" applyFont="1" applyFill="1">
      <alignment vertical="center"/>
      <protection/>
    </xf>
    <xf numFmtId="0" fontId="99" fillId="0" borderId="0" xfId="51" applyFont="1" applyBorder="1" applyAlignment="1">
      <alignment horizontal="center" vertical="center"/>
      <protection/>
    </xf>
  </cellXfs>
  <cellStyles count="11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2 2 2 2 2 2" xfId="35"/>
    <cellStyle name="百分比 5" xfId="36"/>
    <cellStyle name="百分比 5 7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0" xfId="44"/>
    <cellStyle name="常规 10 2 2 2 2" xfId="45"/>
    <cellStyle name="常规 10 5" xfId="46"/>
    <cellStyle name="常规 12 2" xfId="47"/>
    <cellStyle name="常规 12 6" xfId="48"/>
    <cellStyle name="常规 13" xfId="49"/>
    <cellStyle name="常规 13 2 2 2 2" xfId="50"/>
    <cellStyle name="常规 13 2 2_2015财政决算公开" xfId="51"/>
    <cellStyle name="常规 14" xfId="52"/>
    <cellStyle name="常规 14 2" xfId="53"/>
    <cellStyle name="常规 14 6" xfId="54"/>
    <cellStyle name="常规 2 10" xfId="55"/>
    <cellStyle name="常规 2 11" xfId="56"/>
    <cellStyle name="常规 2 2 2 2_2015财政决算公开" xfId="57"/>
    <cellStyle name="常规 3 11" xfId="58"/>
    <cellStyle name="常规 3 2" xfId="59"/>
    <cellStyle name="常规 3 2 2 6 2" xfId="60"/>
    <cellStyle name="常规 3 2 8 2" xfId="61"/>
    <cellStyle name="常规 3 6 4" xfId="62"/>
    <cellStyle name="常规 3_收入总表2 2" xfId="63"/>
    <cellStyle name="常规 33" xfId="64"/>
    <cellStyle name="常规 33 3" xfId="65"/>
    <cellStyle name="常规 4 2 11" xfId="66"/>
    <cellStyle name="常规 4 2 3 6" xfId="67"/>
    <cellStyle name="常规 44 2" xfId="68"/>
    <cellStyle name="常规 45 2" xfId="69"/>
    <cellStyle name="常规 48 2" xfId="70"/>
    <cellStyle name="常规 48 3" xfId="71"/>
    <cellStyle name="常规 49" xfId="72"/>
    <cellStyle name="常规 50" xfId="73"/>
    <cellStyle name="常规 50 2" xfId="74"/>
    <cellStyle name="常规 51" xfId="75"/>
    <cellStyle name="常规 51 2" xfId="76"/>
    <cellStyle name="常规 53" xfId="77"/>
    <cellStyle name="常规 54" xfId="78"/>
    <cellStyle name="常规 55" xfId="79"/>
    <cellStyle name="常规 59" xfId="80"/>
    <cellStyle name="常规 61" xfId="81"/>
    <cellStyle name="常规 62" xfId="82"/>
    <cellStyle name="常规 63" xfId="83"/>
    <cellStyle name="常规 64" xfId="84"/>
    <cellStyle name="常规 65" xfId="85"/>
    <cellStyle name="常规 66" xfId="86"/>
    <cellStyle name="常规 67" xfId="87"/>
    <cellStyle name="常规 69" xfId="88"/>
    <cellStyle name="常规 70" xfId="89"/>
    <cellStyle name="常规 71" xfId="90"/>
    <cellStyle name="常规 72" xfId="91"/>
    <cellStyle name="常规 75" xfId="92"/>
    <cellStyle name="常规 76" xfId="93"/>
    <cellStyle name="常规 77" xfId="94"/>
    <cellStyle name="常规 78" xfId="95"/>
    <cellStyle name="常规_2002年全省财政基金预算收入计划表_新 2" xfId="96"/>
    <cellStyle name="常规_2003年预计及2004年预算基金_Book2" xfId="97"/>
    <cellStyle name="常规_2006年预算表" xfId="98"/>
    <cellStyle name="常规_B12福建省6月决算 2" xfId="99"/>
    <cellStyle name="常规_本级" xfId="100"/>
    <cellStyle name="常规_省级基金表样 2" xfId="101"/>
    <cellStyle name="常规_预计与预算2 3 2" xfId="102"/>
    <cellStyle name="Hyperlink" xfId="103"/>
    <cellStyle name="好" xfId="104"/>
    <cellStyle name="汇总" xfId="105"/>
    <cellStyle name="Currency" xfId="106"/>
    <cellStyle name="Currency [0]" xfId="107"/>
    <cellStyle name="计算" xfId="108"/>
    <cellStyle name="检查单元格" xfId="109"/>
    <cellStyle name="解释性文本" xfId="110"/>
    <cellStyle name="警告文本" xfId="111"/>
    <cellStyle name="链接单元格" xfId="112"/>
    <cellStyle name="Comma" xfId="113"/>
    <cellStyle name="千位分隔 10" xfId="114"/>
    <cellStyle name="Comma [0]" xfId="115"/>
    <cellStyle name="强调文字颜色 1" xfId="116"/>
    <cellStyle name="强调文字颜色 2" xfId="117"/>
    <cellStyle name="强调文字颜色 3" xfId="118"/>
    <cellStyle name="强调文字颜色 4" xfId="119"/>
    <cellStyle name="强调文字颜色 5" xfId="120"/>
    <cellStyle name="强调文字颜色 6" xfId="121"/>
    <cellStyle name="适中" xfId="122"/>
    <cellStyle name="输出" xfId="123"/>
    <cellStyle name="输入" xfId="124"/>
    <cellStyle name="Followed Hyperlink" xfId="125"/>
    <cellStyle name="注释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&#23450;)2018&#24180;&#20915;&#31639;&#25910;&#2590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收入"/>
      <sheetName val="2支出"/>
      <sheetName val="支出（类）"/>
      <sheetName val="3收支平衡表"/>
      <sheetName val="4经济分类总支出（类）"/>
      <sheetName val="5经济分类基本支出（款）"/>
      <sheetName val="6基金收入"/>
      <sheetName val="7基金支出"/>
      <sheetName val="8基金平衡表"/>
      <sheetName val="9“三公”"/>
      <sheetName val="10国有资本经营预算"/>
      <sheetName val="11社保基金"/>
    </sheetNames>
    <sheetDataSet>
      <sheetData sheetId="2">
        <row r="7">
          <cell r="D7">
            <v>48615</v>
          </cell>
          <cell r="F7">
            <v>45189</v>
          </cell>
        </row>
        <row r="122">
          <cell r="C122">
            <v>374</v>
          </cell>
          <cell r="D122">
            <v>505</v>
          </cell>
          <cell r="F122">
            <v>388</v>
          </cell>
        </row>
        <row r="129">
          <cell r="C129">
            <v>35045</v>
          </cell>
          <cell r="D129">
            <v>37467</v>
          </cell>
          <cell r="F129">
            <v>35517</v>
          </cell>
        </row>
        <row r="164">
          <cell r="C164">
            <v>147028</v>
          </cell>
          <cell r="D164">
            <v>189293</v>
          </cell>
          <cell r="F164">
            <v>162336</v>
          </cell>
        </row>
        <row r="194">
          <cell r="C194">
            <v>12662</v>
          </cell>
          <cell r="D194">
            <v>16041</v>
          </cell>
          <cell r="F194">
            <v>13949</v>
          </cell>
        </row>
        <row r="220">
          <cell r="C220">
            <v>4742</v>
          </cell>
          <cell r="D220">
            <v>8075</v>
          </cell>
          <cell r="F220">
            <v>5319</v>
          </cell>
        </row>
        <row r="254">
          <cell r="C254">
            <v>88281</v>
          </cell>
          <cell r="D254">
            <v>103625</v>
          </cell>
          <cell r="F254">
            <v>70324</v>
          </cell>
          <cell r="H254" t="str">
            <v>减少列支清算2014年10至2015年12月养老保险资金。</v>
          </cell>
        </row>
        <row r="331">
          <cell r="C331">
            <v>53083</v>
          </cell>
          <cell r="D331">
            <v>75409</v>
          </cell>
          <cell r="F331">
            <v>60223</v>
          </cell>
        </row>
        <row r="374">
          <cell r="C374">
            <v>2925</v>
          </cell>
          <cell r="D374">
            <v>9255</v>
          </cell>
          <cell r="F374">
            <v>2965</v>
          </cell>
        </row>
        <row r="404">
          <cell r="C404">
            <v>73008</v>
          </cell>
          <cell r="D404">
            <v>26262</v>
          </cell>
          <cell r="F404">
            <v>22526</v>
          </cell>
          <cell r="H404" t="str">
            <v>减少新增一般债券支出52647万元</v>
          </cell>
        </row>
        <row r="419">
          <cell r="C419">
            <v>36958</v>
          </cell>
          <cell r="D419">
            <v>78435</v>
          </cell>
          <cell r="F419">
            <v>43384</v>
          </cell>
        </row>
        <row r="490">
          <cell r="C490">
            <v>3479</v>
          </cell>
          <cell r="D490">
            <v>20035</v>
          </cell>
          <cell r="F490">
            <v>11878</v>
          </cell>
          <cell r="H490" t="str">
            <v>增加新增一般债券列支8000万元。</v>
          </cell>
        </row>
        <row r="512">
          <cell r="C512">
            <v>19741</v>
          </cell>
          <cell r="D512">
            <v>25715</v>
          </cell>
          <cell r="F512">
            <v>20637</v>
          </cell>
        </row>
        <row r="530">
          <cell r="C530">
            <v>1203</v>
          </cell>
          <cell r="D530">
            <v>5283</v>
          </cell>
          <cell r="F530">
            <v>1357</v>
          </cell>
        </row>
        <row r="544">
          <cell r="C544">
            <v>46</v>
          </cell>
          <cell r="D544">
            <v>152</v>
          </cell>
        </row>
        <row r="549">
          <cell r="D549">
            <v>801</v>
          </cell>
          <cell r="F549">
            <v>801</v>
          </cell>
        </row>
        <row r="551">
          <cell r="C551">
            <v>3406</v>
          </cell>
          <cell r="D551">
            <v>3640</v>
          </cell>
          <cell r="F551">
            <v>3373</v>
          </cell>
        </row>
        <row r="580">
          <cell r="C580">
            <v>3600</v>
          </cell>
          <cell r="D580">
            <v>2482</v>
          </cell>
          <cell r="F580">
            <v>149</v>
          </cell>
          <cell r="H580" t="str">
            <v>减少新增一般债券支出3500万元</v>
          </cell>
        </row>
        <row r="586">
          <cell r="C586">
            <v>2544</v>
          </cell>
          <cell r="D586">
            <v>3265</v>
          </cell>
          <cell r="F586">
            <v>2601</v>
          </cell>
        </row>
        <row r="596">
          <cell r="D596">
            <v>1094</v>
          </cell>
        </row>
        <row r="599">
          <cell r="C599">
            <v>14960</v>
          </cell>
          <cell r="D599">
            <v>26156</v>
          </cell>
          <cell r="F599">
            <v>26156</v>
          </cell>
        </row>
        <row r="602">
          <cell r="C602">
            <v>278</v>
          </cell>
          <cell r="D602">
            <v>164</v>
          </cell>
          <cell r="F602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B25" sqref="B25:B28"/>
    </sheetView>
  </sheetViews>
  <sheetFormatPr defaultColWidth="9.00390625" defaultRowHeight="15.75"/>
  <cols>
    <col min="1" max="1" width="4.375" style="1" customWidth="1"/>
    <col min="2" max="2" width="69.125" style="0" customWidth="1"/>
    <col min="8" max="8" width="58.625" style="0" customWidth="1"/>
  </cols>
  <sheetData>
    <row r="1" spans="1:8" ht="22.5" customHeight="1">
      <c r="A1" s="495" t="s">
        <v>126</v>
      </c>
      <c r="B1" s="495"/>
      <c r="C1" s="2"/>
      <c r="D1" s="2"/>
      <c r="E1" s="2"/>
      <c r="F1" s="2"/>
      <c r="G1" s="2"/>
      <c r="H1" s="2"/>
    </row>
    <row r="2" spans="1:8" s="3" customFormat="1" ht="37.5" customHeight="1">
      <c r="A2" s="496" t="s">
        <v>622</v>
      </c>
      <c r="B2" s="496"/>
      <c r="C2" s="5"/>
      <c r="D2" s="5"/>
      <c r="E2" s="5"/>
      <c r="F2" s="5"/>
      <c r="G2" s="5"/>
      <c r="H2" s="5"/>
    </row>
    <row r="3" spans="1:8" ht="24.75" customHeight="1">
      <c r="A3" s="106" t="s">
        <v>0</v>
      </c>
      <c r="B3" s="140" t="s">
        <v>623</v>
      </c>
      <c r="C3" s="4"/>
      <c r="D3" s="4"/>
      <c r="E3" s="4"/>
      <c r="F3" s="4"/>
      <c r="G3" s="4"/>
      <c r="H3" s="4"/>
    </row>
    <row r="4" spans="1:8" ht="24.75" customHeight="1">
      <c r="A4" s="106" t="s">
        <v>575</v>
      </c>
      <c r="B4" s="261" t="s">
        <v>624</v>
      </c>
      <c r="C4" s="4"/>
      <c r="D4" s="4"/>
      <c r="E4" s="4"/>
      <c r="F4" s="4"/>
      <c r="G4" s="4"/>
      <c r="H4" s="4"/>
    </row>
    <row r="5" spans="1:8" ht="24.75" customHeight="1">
      <c r="A5" s="106" t="s">
        <v>576</v>
      </c>
      <c r="B5" s="261" t="s">
        <v>759</v>
      </c>
      <c r="C5" s="4"/>
      <c r="D5" s="4"/>
      <c r="E5" s="4"/>
      <c r="F5" s="4"/>
      <c r="G5" s="4"/>
      <c r="H5" s="4"/>
    </row>
    <row r="6" spans="1:8" ht="24.75" customHeight="1">
      <c r="A6" s="106" t="s">
        <v>577</v>
      </c>
      <c r="B6" s="261" t="s">
        <v>762</v>
      </c>
      <c r="C6" s="4"/>
      <c r="D6" s="4"/>
      <c r="E6" s="4"/>
      <c r="F6" s="4"/>
      <c r="G6" s="4"/>
      <c r="H6" s="4"/>
    </row>
    <row r="7" spans="1:8" ht="24.75" customHeight="1">
      <c r="A7" s="106" t="s">
        <v>578</v>
      </c>
      <c r="B7" s="261" t="s">
        <v>765</v>
      </c>
      <c r="C7" s="4"/>
      <c r="D7" s="4"/>
      <c r="E7" s="4"/>
      <c r="F7" s="4"/>
      <c r="G7" s="4"/>
      <c r="H7" s="4"/>
    </row>
    <row r="8" spans="1:8" ht="24.75" customHeight="1">
      <c r="A8" s="106" t="s">
        <v>579</v>
      </c>
      <c r="B8" s="297" t="s">
        <v>800</v>
      </c>
      <c r="C8" s="4"/>
      <c r="D8" s="4"/>
      <c r="E8" s="4"/>
      <c r="F8" s="4"/>
      <c r="G8" s="4"/>
      <c r="H8" s="4"/>
    </row>
    <row r="9" spans="1:8" ht="24.75" customHeight="1">
      <c r="A9" s="106" t="s">
        <v>580</v>
      </c>
      <c r="B9" s="297" t="s">
        <v>801</v>
      </c>
      <c r="C9" s="4"/>
      <c r="D9" s="4"/>
      <c r="E9" s="4"/>
      <c r="F9" s="4"/>
      <c r="G9" s="4"/>
      <c r="H9" s="4"/>
    </row>
    <row r="10" spans="1:8" ht="24.75" customHeight="1">
      <c r="A10" s="106" t="s">
        <v>581</v>
      </c>
      <c r="B10" s="127" t="s">
        <v>625</v>
      </c>
      <c r="C10" s="4"/>
      <c r="D10" s="4"/>
      <c r="E10" s="4"/>
      <c r="F10" s="4"/>
      <c r="G10" s="4"/>
      <c r="H10" s="4"/>
    </row>
    <row r="11" spans="1:8" ht="24.75" customHeight="1">
      <c r="A11" s="106" t="s">
        <v>582</v>
      </c>
      <c r="B11" s="127" t="s">
        <v>626</v>
      </c>
      <c r="C11" s="4"/>
      <c r="D11" s="4"/>
      <c r="E11" s="4"/>
      <c r="F11" s="4"/>
      <c r="G11" s="4"/>
      <c r="H11" s="4"/>
    </row>
    <row r="12" spans="1:8" ht="24.75" customHeight="1">
      <c r="A12" s="106" t="s">
        <v>583</v>
      </c>
      <c r="B12" s="297" t="s">
        <v>855</v>
      </c>
      <c r="C12" s="4"/>
      <c r="D12" s="4"/>
      <c r="E12" s="4"/>
      <c r="F12" s="4"/>
      <c r="G12" s="4"/>
      <c r="H12" s="4"/>
    </row>
    <row r="13" spans="1:8" ht="24.75" customHeight="1">
      <c r="A13" s="106" t="s">
        <v>584</v>
      </c>
      <c r="B13" s="341" t="s">
        <v>897</v>
      </c>
      <c r="C13" s="4"/>
      <c r="D13" s="4"/>
      <c r="E13" s="4"/>
      <c r="F13" s="4"/>
      <c r="G13" s="4"/>
      <c r="H13" s="4"/>
    </row>
    <row r="14" spans="1:8" ht="24.75" customHeight="1">
      <c r="A14" s="106" t="s">
        <v>585</v>
      </c>
      <c r="B14" s="341" t="s">
        <v>860</v>
      </c>
      <c r="C14" s="4"/>
      <c r="D14" s="4"/>
      <c r="E14" s="4"/>
      <c r="F14" s="4"/>
      <c r="G14" s="4"/>
      <c r="H14" s="4"/>
    </row>
    <row r="15" spans="1:8" ht="24.75" customHeight="1">
      <c r="A15" s="106" t="s">
        <v>586</v>
      </c>
      <c r="B15" s="341" t="s">
        <v>904</v>
      </c>
      <c r="C15" s="4"/>
      <c r="D15" s="4"/>
      <c r="E15" s="4"/>
      <c r="F15" s="4"/>
      <c r="G15" s="4"/>
      <c r="H15" s="4"/>
    </row>
    <row r="16" spans="1:8" ht="24.75" customHeight="1">
      <c r="A16" s="106" t="s">
        <v>587</v>
      </c>
      <c r="B16" s="127" t="s">
        <v>627</v>
      </c>
      <c r="C16" s="4"/>
      <c r="D16" s="4"/>
      <c r="E16" s="4"/>
      <c r="F16" s="4"/>
      <c r="G16" s="4"/>
      <c r="H16" s="4"/>
    </row>
    <row r="17" spans="1:8" ht="24.75" customHeight="1">
      <c r="A17" s="106" t="s">
        <v>588</v>
      </c>
      <c r="B17" s="450" t="s">
        <v>927</v>
      </c>
      <c r="C17" s="4"/>
      <c r="D17" s="4"/>
      <c r="E17" s="4"/>
      <c r="F17" s="4"/>
      <c r="G17" s="4"/>
      <c r="H17" s="4"/>
    </row>
    <row r="18" spans="1:8" ht="24.75" customHeight="1">
      <c r="A18" s="106" t="s">
        <v>589</v>
      </c>
      <c r="B18" s="450" t="s">
        <v>945</v>
      </c>
      <c r="C18" s="4"/>
      <c r="D18" s="4"/>
      <c r="E18" s="4"/>
      <c r="F18" s="4"/>
      <c r="G18" s="4"/>
      <c r="H18" s="4"/>
    </row>
    <row r="19" spans="1:8" ht="24.75" customHeight="1">
      <c r="A19" s="106" t="s">
        <v>590</v>
      </c>
      <c r="B19" s="450" t="s">
        <v>947</v>
      </c>
      <c r="C19" s="4"/>
      <c r="D19" s="4"/>
      <c r="E19" s="4"/>
      <c r="F19" s="4"/>
      <c r="G19" s="4"/>
      <c r="H19" s="4"/>
    </row>
    <row r="20" spans="1:8" ht="24.75" customHeight="1">
      <c r="A20" s="106" t="s">
        <v>591</v>
      </c>
      <c r="B20" s="127" t="s">
        <v>628</v>
      </c>
      <c r="C20" s="4"/>
      <c r="D20" s="4"/>
      <c r="E20" s="4"/>
      <c r="F20" s="4"/>
      <c r="G20" s="4"/>
      <c r="H20" s="4"/>
    </row>
    <row r="21" spans="1:8" ht="24.75" customHeight="1">
      <c r="A21" s="106" t="s">
        <v>592</v>
      </c>
      <c r="B21" s="127" t="s">
        <v>629</v>
      </c>
      <c r="C21" s="4"/>
      <c r="D21" s="4"/>
      <c r="E21" s="4"/>
      <c r="F21" s="4"/>
      <c r="G21" s="4"/>
      <c r="H21" s="4"/>
    </row>
    <row r="22" spans="1:8" ht="24.75" customHeight="1">
      <c r="A22" s="106" t="s">
        <v>593</v>
      </c>
      <c r="B22" s="127" t="s">
        <v>630</v>
      </c>
      <c r="C22" s="4"/>
      <c r="D22" s="4"/>
      <c r="E22" s="4"/>
      <c r="F22" s="4"/>
      <c r="G22" s="4"/>
      <c r="H22" s="4"/>
    </row>
    <row r="23" spans="1:8" ht="24.75" customHeight="1">
      <c r="A23" s="106" t="s">
        <v>594</v>
      </c>
      <c r="B23" s="450" t="s">
        <v>955</v>
      </c>
      <c r="C23" s="4"/>
      <c r="D23" s="4"/>
      <c r="E23" s="4"/>
      <c r="F23" s="4"/>
      <c r="G23" s="4"/>
      <c r="H23" s="4"/>
    </row>
    <row r="24" spans="1:8" ht="24.75" customHeight="1">
      <c r="A24" s="106" t="s">
        <v>595</v>
      </c>
      <c r="B24" s="127" t="s">
        <v>631</v>
      </c>
      <c r="C24" s="4"/>
      <c r="D24" s="4"/>
      <c r="E24" s="4"/>
      <c r="F24" s="4"/>
      <c r="G24" s="4"/>
      <c r="H24" s="4"/>
    </row>
    <row r="25" spans="1:2" ht="27" customHeight="1">
      <c r="A25" s="106" t="s">
        <v>601</v>
      </c>
      <c r="B25" s="127" t="s">
        <v>632</v>
      </c>
    </row>
    <row r="26" spans="1:2" ht="27" customHeight="1">
      <c r="A26" s="126" t="s">
        <v>608</v>
      </c>
      <c r="B26" s="127" t="s">
        <v>633</v>
      </c>
    </row>
    <row r="27" spans="1:2" ht="27" customHeight="1">
      <c r="A27" s="126" t="s">
        <v>609</v>
      </c>
      <c r="B27" s="127" t="s">
        <v>634</v>
      </c>
    </row>
    <row r="28" spans="1:2" ht="27" customHeight="1">
      <c r="A28" s="126" t="s">
        <v>610</v>
      </c>
      <c r="B28" s="127" t="s">
        <v>635</v>
      </c>
    </row>
  </sheetData>
  <sheetProtection/>
  <mergeCells count="2">
    <mergeCell ref="A1:B1"/>
    <mergeCell ref="A2:B2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48.625" style="19" customWidth="1"/>
    <col min="2" max="2" width="32.125" style="19" customWidth="1"/>
    <col min="3" max="16384" width="9.00390625" style="19" customWidth="1"/>
  </cols>
  <sheetData>
    <row r="1" ht="20.25" customHeight="1">
      <c r="A1" s="99" t="s">
        <v>545</v>
      </c>
    </row>
    <row r="2" spans="1:5" s="20" customFormat="1" ht="27.75" customHeight="1">
      <c r="A2" s="546" t="s">
        <v>619</v>
      </c>
      <c r="B2" s="546"/>
      <c r="C2" s="22"/>
      <c r="D2" s="22"/>
      <c r="E2" s="22"/>
    </row>
    <row r="3" spans="1:5" s="20" customFormat="1" ht="18.75" customHeight="1">
      <c r="A3" s="23"/>
      <c r="B3" s="24" t="s">
        <v>1</v>
      </c>
      <c r="C3" s="22"/>
      <c r="D3" s="22"/>
      <c r="E3" s="22"/>
    </row>
    <row r="4" spans="1:5" ht="19.5" customHeight="1">
      <c r="A4" s="25" t="s">
        <v>70</v>
      </c>
      <c r="B4" s="26" t="s">
        <v>78</v>
      </c>
      <c r="C4" s="21"/>
      <c r="D4" s="21"/>
      <c r="E4" s="21"/>
    </row>
    <row r="5" spans="1:5" ht="19.5" customHeight="1">
      <c r="A5" s="28" t="s">
        <v>79</v>
      </c>
      <c r="B5" s="29">
        <v>2023</v>
      </c>
      <c r="C5" s="21"/>
      <c r="D5" s="21"/>
      <c r="E5" s="21"/>
    </row>
    <row r="6" spans="1:5" ht="19.5" customHeight="1">
      <c r="A6" s="27" t="s">
        <v>80</v>
      </c>
      <c r="B6" s="29">
        <v>100</v>
      </c>
      <c r="C6" s="21"/>
      <c r="D6" s="21"/>
      <c r="E6" s="21"/>
    </row>
    <row r="7" spans="1:5" ht="19.5" customHeight="1">
      <c r="A7" s="27" t="s">
        <v>81</v>
      </c>
      <c r="B7" s="29">
        <v>1494</v>
      </c>
      <c r="C7" s="21"/>
      <c r="D7" s="21"/>
      <c r="E7" s="21"/>
    </row>
    <row r="8" spans="1:5" ht="19.5" customHeight="1">
      <c r="A8" s="27" t="s">
        <v>82</v>
      </c>
      <c r="B8" s="29">
        <v>120</v>
      </c>
      <c r="C8" s="21"/>
      <c r="D8" s="21"/>
      <c r="E8" s="21"/>
    </row>
    <row r="9" spans="1:5" ht="19.5" customHeight="1">
      <c r="A9" s="27" t="s">
        <v>83</v>
      </c>
      <c r="B9" s="29">
        <v>1374</v>
      </c>
      <c r="C9" s="21"/>
      <c r="D9" s="21"/>
      <c r="E9" s="21"/>
    </row>
    <row r="10" spans="1:5" ht="19.5" customHeight="1">
      <c r="A10" s="27" t="s">
        <v>84</v>
      </c>
      <c r="B10" s="29">
        <v>429</v>
      </c>
      <c r="C10" s="21"/>
      <c r="D10" s="21"/>
      <c r="E10" s="21"/>
    </row>
    <row r="11" spans="1:5" ht="19.5" customHeight="1">
      <c r="A11" s="27" t="s">
        <v>85</v>
      </c>
      <c r="B11" s="29">
        <v>429</v>
      </c>
      <c r="C11" s="21"/>
      <c r="D11" s="21"/>
      <c r="E11" s="21"/>
    </row>
    <row r="12" spans="1:5" ht="19.5" customHeight="1">
      <c r="A12" s="27" t="s">
        <v>86</v>
      </c>
      <c r="B12" s="29">
        <v>2</v>
      </c>
      <c r="C12" s="21"/>
      <c r="D12" s="21"/>
      <c r="E12" s="21"/>
    </row>
    <row r="13" spans="1:5" ht="19.5" customHeight="1">
      <c r="A13" s="27" t="s">
        <v>87</v>
      </c>
      <c r="B13" s="29">
        <v>0</v>
      </c>
      <c r="C13" s="21"/>
      <c r="D13" s="21"/>
      <c r="E13" s="30"/>
    </row>
    <row r="14" spans="1:5" ht="19.5" customHeight="1">
      <c r="A14" s="28" t="s">
        <v>88</v>
      </c>
      <c r="B14" s="31"/>
      <c r="C14" s="21"/>
      <c r="D14" s="21"/>
      <c r="E14" s="21"/>
    </row>
    <row r="15" spans="1:5" ht="19.5" customHeight="1">
      <c r="A15" s="27" t="s">
        <v>89</v>
      </c>
      <c r="B15" s="29">
        <v>34</v>
      </c>
      <c r="C15" s="21"/>
      <c r="D15" s="21"/>
      <c r="E15" s="21"/>
    </row>
    <row r="16" spans="1:5" ht="19.5" customHeight="1">
      <c r="A16" s="27" t="s">
        <v>90</v>
      </c>
      <c r="B16" s="29">
        <v>68</v>
      </c>
      <c r="C16" s="21"/>
      <c r="D16" s="21"/>
      <c r="E16" s="21"/>
    </row>
    <row r="17" spans="1:5" ht="19.5" customHeight="1">
      <c r="A17" s="27" t="s">
        <v>91</v>
      </c>
      <c r="B17" s="29">
        <v>5</v>
      </c>
      <c r="C17" s="21"/>
      <c r="D17" s="21"/>
      <c r="E17" s="21"/>
    </row>
    <row r="18" spans="1:5" ht="19.5" customHeight="1">
      <c r="A18" s="27" t="s">
        <v>92</v>
      </c>
      <c r="B18" s="29">
        <v>690</v>
      </c>
      <c r="C18" s="21"/>
      <c r="D18" s="21"/>
      <c r="E18" s="21"/>
    </row>
    <row r="19" spans="1:5" ht="19.5" customHeight="1">
      <c r="A19" s="27" t="s">
        <v>93</v>
      </c>
      <c r="B19" s="29">
        <v>9292</v>
      </c>
      <c r="C19" s="21"/>
      <c r="D19" s="21"/>
      <c r="E19" s="21"/>
    </row>
    <row r="20" spans="1:5" ht="19.5" customHeight="1">
      <c r="A20" s="27" t="s">
        <v>94</v>
      </c>
      <c r="B20" s="29">
        <v>25</v>
      </c>
      <c r="C20" s="21"/>
      <c r="D20" s="21"/>
      <c r="E20" s="21"/>
    </row>
    <row r="21" spans="1:5" ht="19.5" customHeight="1">
      <c r="A21" s="27" t="s">
        <v>95</v>
      </c>
      <c r="B21" s="29">
        <v>91028</v>
      </c>
      <c r="C21" s="21"/>
      <c r="D21" s="21"/>
      <c r="E21" s="21"/>
    </row>
    <row r="22" spans="1:5" ht="19.5" customHeight="1">
      <c r="A22" s="27" t="s">
        <v>96</v>
      </c>
      <c r="B22" s="29">
        <v>195</v>
      </c>
      <c r="C22" s="21"/>
      <c r="D22" s="21"/>
      <c r="E22" s="21"/>
    </row>
    <row r="23" spans="1:5" ht="19.5" customHeight="1">
      <c r="A23" s="27" t="s">
        <v>97</v>
      </c>
      <c r="B23" s="29">
        <v>0</v>
      </c>
      <c r="C23" s="21"/>
      <c r="D23" s="21"/>
      <c r="E23" s="21"/>
    </row>
    <row r="24" spans="1:5" ht="19.5" customHeight="1">
      <c r="A24" s="27" t="s">
        <v>98</v>
      </c>
      <c r="B24" s="29">
        <v>0</v>
      </c>
      <c r="C24" s="21"/>
      <c r="D24" s="21"/>
      <c r="E24" s="21"/>
    </row>
    <row r="25" spans="1:5" ht="15.75" customHeight="1">
      <c r="A25" s="32" t="s">
        <v>44</v>
      </c>
      <c r="B25" s="33"/>
      <c r="C25" s="21"/>
      <c r="D25" s="21"/>
      <c r="E25" s="21"/>
    </row>
    <row r="26" spans="1:5" ht="102.75" customHeight="1">
      <c r="A26" s="547" t="s">
        <v>620</v>
      </c>
      <c r="B26" s="547"/>
      <c r="C26" s="21"/>
      <c r="D26" s="21"/>
      <c r="E26" s="21"/>
    </row>
    <row r="27" spans="1:5" ht="102.75" customHeight="1">
      <c r="A27" s="548" t="s">
        <v>621</v>
      </c>
      <c r="B27" s="548"/>
      <c r="C27" s="21"/>
      <c r="D27" s="21"/>
      <c r="E27" s="21"/>
    </row>
  </sheetData>
  <sheetProtection/>
  <mergeCells count="3">
    <mergeCell ref="A2:B2"/>
    <mergeCell ref="A26:B26"/>
    <mergeCell ref="A27:B27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3">
      <selection activeCell="A1" sqref="A1"/>
    </sheetView>
  </sheetViews>
  <sheetFormatPr defaultColWidth="9.00390625" defaultRowHeight="15.75"/>
  <cols>
    <col min="1" max="1" width="29.875" style="102" customWidth="1"/>
    <col min="2" max="6" width="9.125" style="102" customWidth="1"/>
    <col min="7" max="16384" width="9.00390625" style="102" customWidth="1"/>
  </cols>
  <sheetData>
    <row r="1" spans="1:6" ht="17.25" customHeight="1">
      <c r="A1" s="340" t="s">
        <v>854</v>
      </c>
      <c r="B1" s="86"/>
      <c r="C1" s="309"/>
      <c r="D1" s="309"/>
      <c r="E1" s="309"/>
      <c r="F1" s="309"/>
    </row>
    <row r="2" spans="1:7" ht="21.75" customHeight="1">
      <c r="A2" s="551" t="s">
        <v>856</v>
      </c>
      <c r="B2" s="551"/>
      <c r="C2" s="551"/>
      <c r="D2" s="551"/>
      <c r="E2" s="551"/>
      <c r="F2" s="551"/>
      <c r="G2" s="551"/>
    </row>
    <row r="3" spans="1:6" s="100" customFormat="1" ht="20.25" customHeight="1" thickBot="1">
      <c r="A3" s="263"/>
      <c r="B3" s="263"/>
      <c r="C3" s="86"/>
      <c r="D3" s="86"/>
      <c r="E3" s="552" t="s">
        <v>1</v>
      </c>
      <c r="F3" s="552"/>
    </row>
    <row r="4" spans="1:7" s="100" customFormat="1" ht="31.5" customHeight="1">
      <c r="A4" s="553" t="s">
        <v>6</v>
      </c>
      <c r="B4" s="555" t="s">
        <v>839</v>
      </c>
      <c r="C4" s="557" t="s">
        <v>840</v>
      </c>
      <c r="D4" s="558"/>
      <c r="E4" s="558"/>
      <c r="F4" s="559"/>
      <c r="G4" s="560" t="s">
        <v>841</v>
      </c>
    </row>
    <row r="5" spans="1:7" s="100" customFormat="1" ht="47.25" customHeight="1" thickBot="1">
      <c r="A5" s="554"/>
      <c r="B5" s="556"/>
      <c r="C5" s="310" t="s">
        <v>100</v>
      </c>
      <c r="D5" s="311" t="s">
        <v>546</v>
      </c>
      <c r="E5" s="311" t="s">
        <v>547</v>
      </c>
      <c r="F5" s="312" t="s">
        <v>102</v>
      </c>
      <c r="G5" s="561"/>
    </row>
    <row r="6" spans="1:7" s="101" customFormat="1" ht="33" customHeight="1">
      <c r="A6" s="334" t="s">
        <v>842</v>
      </c>
      <c r="B6" s="335">
        <v>1092</v>
      </c>
      <c r="C6" s="335"/>
      <c r="D6" s="335"/>
      <c r="E6" s="336"/>
      <c r="F6" s="336">
        <f aca="true" t="shared" si="0" ref="F6:F21">(D6/B6-1)*100</f>
        <v>-100</v>
      </c>
      <c r="G6" s="337"/>
    </row>
    <row r="7" spans="1:7" s="101" customFormat="1" ht="33" customHeight="1">
      <c r="A7" s="103" t="s">
        <v>843</v>
      </c>
      <c r="B7" s="77">
        <v>992</v>
      </c>
      <c r="C7" s="77">
        <v>1200</v>
      </c>
      <c r="D7" s="77">
        <v>2953</v>
      </c>
      <c r="E7" s="50">
        <f aca="true" t="shared" si="1" ref="E7:E14">D7/C7*100</f>
        <v>246.1</v>
      </c>
      <c r="F7" s="50">
        <f t="shared" si="0"/>
        <v>197.7</v>
      </c>
      <c r="G7" s="104"/>
    </row>
    <row r="8" spans="1:7" s="101" customFormat="1" ht="33" customHeight="1">
      <c r="A8" s="103" t="s">
        <v>844</v>
      </c>
      <c r="B8" s="77">
        <v>201</v>
      </c>
      <c r="C8" s="77">
        <v>500</v>
      </c>
      <c r="D8" s="77">
        <v>874</v>
      </c>
      <c r="E8" s="50">
        <f t="shared" si="1"/>
        <v>174.8</v>
      </c>
      <c r="F8" s="50">
        <f t="shared" si="0"/>
        <v>334.8</v>
      </c>
      <c r="G8" s="104"/>
    </row>
    <row r="9" spans="1:7" s="101" customFormat="1" ht="33" customHeight="1">
      <c r="A9" s="103" t="s">
        <v>845</v>
      </c>
      <c r="B9" s="77">
        <v>232348</v>
      </c>
      <c r="C9" s="77">
        <v>350000</v>
      </c>
      <c r="D9" s="77">
        <v>346307</v>
      </c>
      <c r="E9" s="50">
        <f t="shared" si="1"/>
        <v>98.9</v>
      </c>
      <c r="F9" s="50">
        <f t="shared" si="0"/>
        <v>49</v>
      </c>
      <c r="G9" s="104"/>
    </row>
    <row r="10" spans="1:7" s="101" customFormat="1" ht="33" customHeight="1">
      <c r="A10" s="103" t="s">
        <v>846</v>
      </c>
      <c r="B10" s="77">
        <v>10857</v>
      </c>
      <c r="C10" s="77">
        <v>10700</v>
      </c>
      <c r="D10" s="77">
        <v>12998</v>
      </c>
      <c r="E10" s="50">
        <f t="shared" si="1"/>
        <v>121.5</v>
      </c>
      <c r="F10" s="50">
        <f t="shared" si="0"/>
        <v>19.7</v>
      </c>
      <c r="G10" s="104"/>
    </row>
    <row r="11" spans="1:7" s="101" customFormat="1" ht="33" customHeight="1">
      <c r="A11" s="103" t="s">
        <v>847</v>
      </c>
      <c r="B11" s="77">
        <v>1200</v>
      </c>
      <c r="C11" s="77">
        <v>1200</v>
      </c>
      <c r="D11" s="77">
        <v>1260</v>
      </c>
      <c r="E11" s="50">
        <f t="shared" si="1"/>
        <v>105</v>
      </c>
      <c r="F11" s="50">
        <f t="shared" si="0"/>
        <v>5</v>
      </c>
      <c r="G11" s="104"/>
    </row>
    <row r="12" spans="1:7" s="101" customFormat="1" ht="33" customHeight="1">
      <c r="A12" s="103" t="s">
        <v>848</v>
      </c>
      <c r="B12" s="77">
        <f>B13+B14</f>
        <v>2557</v>
      </c>
      <c r="C12" s="78">
        <v>2800</v>
      </c>
      <c r="D12" s="77">
        <v>2655</v>
      </c>
      <c r="E12" s="50">
        <f t="shared" si="1"/>
        <v>94.8</v>
      </c>
      <c r="F12" s="50">
        <f t="shared" si="0"/>
        <v>3.8</v>
      </c>
      <c r="G12" s="104"/>
    </row>
    <row r="13" spans="1:7" s="101" customFormat="1" ht="33" customHeight="1">
      <c r="A13" s="105" t="s">
        <v>849</v>
      </c>
      <c r="B13" s="77">
        <v>1201</v>
      </c>
      <c r="C13" s="64">
        <v>1200</v>
      </c>
      <c r="D13" s="77">
        <v>1215</v>
      </c>
      <c r="E13" s="50">
        <f t="shared" si="1"/>
        <v>101.3</v>
      </c>
      <c r="F13" s="50">
        <f t="shared" si="0"/>
        <v>1.2</v>
      </c>
      <c r="G13" s="104"/>
    </row>
    <row r="14" spans="1:7" s="101" customFormat="1" ht="33" customHeight="1">
      <c r="A14" s="105" t="s">
        <v>850</v>
      </c>
      <c r="B14" s="77">
        <v>1356</v>
      </c>
      <c r="C14" s="64">
        <v>1600</v>
      </c>
      <c r="D14" s="77">
        <v>1440</v>
      </c>
      <c r="E14" s="50">
        <f t="shared" si="1"/>
        <v>90</v>
      </c>
      <c r="F14" s="50">
        <f t="shared" si="0"/>
        <v>6.2</v>
      </c>
      <c r="G14" s="104"/>
    </row>
    <row r="15" spans="1:7" s="101" customFormat="1" ht="33" customHeight="1">
      <c r="A15" s="103" t="s">
        <v>851</v>
      </c>
      <c r="B15" s="77"/>
      <c r="C15" s="77"/>
      <c r="D15" s="77"/>
      <c r="E15" s="50"/>
      <c r="F15" s="50"/>
      <c r="G15" s="104"/>
    </row>
    <row r="16" spans="1:7" s="314" customFormat="1" ht="33" customHeight="1">
      <c r="A16" s="332" t="s">
        <v>857</v>
      </c>
      <c r="B16" s="316">
        <f>SUM(B6:B15)-B12</f>
        <v>249247</v>
      </c>
      <c r="C16" s="316">
        <f>SUM(C6:C12,C15)</f>
        <v>366400</v>
      </c>
      <c r="D16" s="316">
        <f>SUM(D6:D15)-D12</f>
        <v>367047</v>
      </c>
      <c r="E16" s="338">
        <f>D16/C16*100</f>
        <v>100.2</v>
      </c>
      <c r="F16" s="338">
        <f t="shared" si="0"/>
        <v>47.3</v>
      </c>
      <c r="G16" s="339"/>
    </row>
    <row r="17" spans="1:7" s="320" customFormat="1" ht="30" customHeight="1">
      <c r="A17" s="315" t="s">
        <v>548</v>
      </c>
      <c r="B17" s="316">
        <v>8398</v>
      </c>
      <c r="C17" s="317"/>
      <c r="D17" s="316">
        <v>8041</v>
      </c>
      <c r="E17" s="317"/>
      <c r="F17" s="318">
        <f t="shared" si="0"/>
        <v>-4.3</v>
      </c>
      <c r="G17" s="319"/>
    </row>
    <row r="18" spans="1:7" s="320" customFormat="1" ht="30" customHeight="1">
      <c r="A18" s="321" t="s">
        <v>549</v>
      </c>
      <c r="B18" s="322">
        <v>64509</v>
      </c>
      <c r="C18" s="323"/>
      <c r="D18" s="322">
        <v>75603</v>
      </c>
      <c r="E18" s="324"/>
      <c r="F18" s="318">
        <f t="shared" si="0"/>
        <v>17.2</v>
      </c>
      <c r="G18" s="319"/>
    </row>
    <row r="19" spans="1:7" s="320" customFormat="1" ht="30" customHeight="1">
      <c r="A19" s="321" t="s">
        <v>550</v>
      </c>
      <c r="B19" s="316">
        <v>2388</v>
      </c>
      <c r="C19" s="323"/>
      <c r="D19" s="316">
        <v>15970</v>
      </c>
      <c r="E19" s="324"/>
      <c r="F19" s="318">
        <f t="shared" si="0"/>
        <v>568.8</v>
      </c>
      <c r="G19" s="319"/>
    </row>
    <row r="20" spans="1:7" s="320" customFormat="1" ht="30" customHeight="1">
      <c r="A20" s="325" t="s">
        <v>858</v>
      </c>
      <c r="B20" s="316">
        <v>184700</v>
      </c>
      <c r="C20" s="323"/>
      <c r="D20" s="316">
        <v>135900</v>
      </c>
      <c r="E20" s="324"/>
      <c r="F20" s="318">
        <f t="shared" si="0"/>
        <v>-26.4</v>
      </c>
      <c r="G20" s="319"/>
    </row>
    <row r="21" spans="1:7" s="320" customFormat="1" ht="30" customHeight="1" thickBot="1">
      <c r="A21" s="326" t="s">
        <v>2</v>
      </c>
      <c r="B21" s="327">
        <v>509242</v>
      </c>
      <c r="C21" s="328"/>
      <c r="D21" s="327">
        <v>602561</v>
      </c>
      <c r="E21" s="329"/>
      <c r="F21" s="330">
        <f t="shared" si="0"/>
        <v>18.3</v>
      </c>
      <c r="G21" s="331"/>
    </row>
    <row r="22" spans="1:7" ht="21" customHeight="1">
      <c r="A22" s="549" t="s">
        <v>852</v>
      </c>
      <c r="B22" s="550"/>
      <c r="C22" s="550"/>
      <c r="D22" s="550"/>
      <c r="E22" s="550"/>
      <c r="F22" s="550"/>
      <c r="G22" s="550"/>
    </row>
    <row r="26" ht="12.75">
      <c r="D26" s="102" t="s">
        <v>853</v>
      </c>
    </row>
  </sheetData>
  <sheetProtection/>
  <mergeCells count="7">
    <mergeCell ref="A22:G22"/>
    <mergeCell ref="A2:G2"/>
    <mergeCell ref="E3:F3"/>
    <mergeCell ref="A4:A5"/>
    <mergeCell ref="B4:B5"/>
    <mergeCell ref="C4:F4"/>
    <mergeCell ref="G4:G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55">
      <selection activeCell="A1" sqref="A1:IV16384"/>
    </sheetView>
  </sheetViews>
  <sheetFormatPr defaultColWidth="7.875" defaultRowHeight="15.75"/>
  <cols>
    <col min="1" max="1" width="39.875" style="102" customWidth="1"/>
    <col min="2" max="4" width="8.75390625" style="102" customWidth="1"/>
    <col min="5" max="5" width="8.00390625" style="342" customWidth="1"/>
    <col min="6" max="6" width="8.875" style="102" customWidth="1"/>
    <col min="7" max="7" width="8.00390625" style="342" customWidth="1"/>
    <col min="8" max="8" width="5.875" style="102" customWidth="1"/>
    <col min="9" max="16384" width="7.875" style="102" customWidth="1"/>
  </cols>
  <sheetData>
    <row r="1" ht="26.25" customHeight="1">
      <c r="A1" s="340" t="s">
        <v>896</v>
      </c>
    </row>
    <row r="2" spans="1:8" ht="25.5" customHeight="1">
      <c r="A2" s="562" t="s">
        <v>898</v>
      </c>
      <c r="B2" s="562"/>
      <c r="C2" s="562"/>
      <c r="D2" s="562"/>
      <c r="E2" s="562"/>
      <c r="F2" s="562"/>
      <c r="G2" s="562"/>
      <c r="H2" s="562"/>
    </row>
    <row r="3" spans="1:8" ht="33.75" customHeight="1" thickBot="1">
      <c r="A3" s="343"/>
      <c r="B3" s="343"/>
      <c r="C3" s="343"/>
      <c r="D3" s="343"/>
      <c r="E3" s="344"/>
      <c r="F3" s="343"/>
      <c r="G3" s="563" t="s">
        <v>1</v>
      </c>
      <c r="H3" s="563"/>
    </row>
    <row r="4" spans="1:8" s="347" customFormat="1" ht="19.5" customHeight="1">
      <c r="A4" s="564" t="s">
        <v>127</v>
      </c>
      <c r="B4" s="566" t="s">
        <v>862</v>
      </c>
      <c r="C4" s="567"/>
      <c r="D4" s="566" t="s">
        <v>863</v>
      </c>
      <c r="E4" s="568"/>
      <c r="F4" s="568"/>
      <c r="G4" s="567"/>
      <c r="H4" s="569" t="s">
        <v>128</v>
      </c>
    </row>
    <row r="5" spans="1:8" s="347" customFormat="1" ht="19.5" customHeight="1">
      <c r="A5" s="565"/>
      <c r="B5" s="571" t="s">
        <v>551</v>
      </c>
      <c r="C5" s="573" t="s">
        <v>864</v>
      </c>
      <c r="D5" s="571" t="s">
        <v>551</v>
      </c>
      <c r="E5" s="575"/>
      <c r="F5" s="576" t="s">
        <v>552</v>
      </c>
      <c r="G5" s="573"/>
      <c r="H5" s="570"/>
    </row>
    <row r="6" spans="1:8" s="347" customFormat="1" ht="19.5" customHeight="1" thickBot="1">
      <c r="A6" s="565"/>
      <c r="B6" s="572"/>
      <c r="C6" s="574"/>
      <c r="D6" s="350" t="s">
        <v>865</v>
      </c>
      <c r="E6" s="351" t="s">
        <v>866</v>
      </c>
      <c r="F6" s="352" t="s">
        <v>865</v>
      </c>
      <c r="G6" s="353" t="s">
        <v>866</v>
      </c>
      <c r="H6" s="570"/>
    </row>
    <row r="7" spans="1:8" s="347" customFormat="1" ht="19.5" customHeight="1">
      <c r="A7" s="354" t="s">
        <v>867</v>
      </c>
      <c r="B7" s="345"/>
      <c r="C7" s="406"/>
      <c r="D7" s="407">
        <f>SUM(D8:D9)</f>
        <v>54</v>
      </c>
      <c r="E7" s="408"/>
      <c r="F7" s="409"/>
      <c r="G7" s="410"/>
      <c r="H7" s="346"/>
    </row>
    <row r="8" spans="1:8" s="347" customFormat="1" ht="19.5" customHeight="1">
      <c r="A8" s="356" t="s">
        <v>868</v>
      </c>
      <c r="B8" s="357"/>
      <c r="C8" s="349"/>
      <c r="D8" s="411">
        <v>9</v>
      </c>
      <c r="E8" s="359"/>
      <c r="F8" s="355"/>
      <c r="G8" s="359"/>
      <c r="H8" s="348"/>
    </row>
    <row r="9" spans="1:8" s="347" customFormat="1" ht="19.5" customHeight="1">
      <c r="A9" s="356" t="s">
        <v>869</v>
      </c>
      <c r="B9" s="357"/>
      <c r="C9" s="349"/>
      <c r="D9" s="411">
        <v>45</v>
      </c>
      <c r="E9" s="359"/>
      <c r="F9" s="355"/>
      <c r="G9" s="359"/>
      <c r="H9" s="348"/>
    </row>
    <row r="10" spans="1:8" s="361" customFormat="1" ht="18.75" customHeight="1">
      <c r="A10" s="360" t="s">
        <v>870</v>
      </c>
      <c r="B10" s="366">
        <f>SUM(B11:B13)</f>
        <v>3221</v>
      </c>
      <c r="C10" s="367"/>
      <c r="D10" s="367">
        <f>SUM(D11:D13)</f>
        <v>4403</v>
      </c>
      <c r="E10" s="368">
        <f>(D10/B10-1)*100</f>
        <v>36.7</v>
      </c>
      <c r="F10" s="367"/>
      <c r="G10" s="368"/>
      <c r="H10" s="412"/>
    </row>
    <row r="11" spans="1:8" s="362" customFormat="1" ht="18.75" customHeight="1">
      <c r="A11" s="356" t="s">
        <v>871</v>
      </c>
      <c r="B11" s="358">
        <v>1445</v>
      </c>
      <c r="C11" s="78"/>
      <c r="D11" s="411">
        <v>2264</v>
      </c>
      <c r="E11" s="50"/>
      <c r="F11" s="77"/>
      <c r="G11" s="50"/>
      <c r="H11" s="413"/>
    </row>
    <row r="12" spans="1:8" s="363" customFormat="1" ht="18.75" customHeight="1">
      <c r="A12" s="356" t="s">
        <v>872</v>
      </c>
      <c r="B12" s="358">
        <v>1766</v>
      </c>
      <c r="C12" s="78"/>
      <c r="D12" s="411">
        <v>2123</v>
      </c>
      <c r="E12" s="50"/>
      <c r="F12" s="77"/>
      <c r="G12" s="50"/>
      <c r="H12" s="413"/>
    </row>
    <row r="13" spans="1:8" s="364" customFormat="1" ht="18.75" customHeight="1">
      <c r="A13" s="356" t="s">
        <v>873</v>
      </c>
      <c r="B13" s="358">
        <v>10</v>
      </c>
      <c r="C13" s="78"/>
      <c r="D13" s="411">
        <v>16</v>
      </c>
      <c r="E13" s="50"/>
      <c r="F13" s="77"/>
      <c r="G13" s="50"/>
      <c r="H13" s="413"/>
    </row>
    <row r="14" spans="1:8" s="361" customFormat="1" ht="18.75" customHeight="1">
      <c r="A14" s="365" t="s">
        <v>874</v>
      </c>
      <c r="B14" s="366">
        <f>SUM(B15:B16)</f>
        <v>180</v>
      </c>
      <c r="C14" s="367"/>
      <c r="D14" s="367">
        <f>SUM(D15:D16)</f>
        <v>25</v>
      </c>
      <c r="E14" s="368">
        <f>(D14/B14-1)*100</f>
        <v>-86.1</v>
      </c>
      <c r="F14" s="367"/>
      <c r="G14" s="368"/>
      <c r="H14" s="412"/>
    </row>
    <row r="15" spans="1:8" s="364" customFormat="1" ht="18.75" customHeight="1">
      <c r="A15" s="356" t="s">
        <v>875</v>
      </c>
      <c r="B15" s="267">
        <v>180</v>
      </c>
      <c r="C15" s="77"/>
      <c r="D15" s="77"/>
      <c r="E15" s="50"/>
      <c r="F15" s="77"/>
      <c r="G15" s="50"/>
      <c r="H15" s="414"/>
    </row>
    <row r="16" spans="1:8" ht="18.75" customHeight="1">
      <c r="A16" s="356" t="s">
        <v>876</v>
      </c>
      <c r="B16" s="267"/>
      <c r="C16" s="77"/>
      <c r="D16" s="77">
        <v>25</v>
      </c>
      <c r="E16" s="50"/>
      <c r="F16" s="77"/>
      <c r="G16" s="50"/>
      <c r="H16" s="413"/>
    </row>
    <row r="17" spans="1:8" s="361" customFormat="1" ht="18.75" customHeight="1">
      <c r="A17" s="365" t="s">
        <v>877</v>
      </c>
      <c r="B17" s="366">
        <f>SUM(B18:B24)</f>
        <v>192700</v>
      </c>
      <c r="C17" s="367">
        <f>SUM(C18:C24)</f>
        <v>191270</v>
      </c>
      <c r="D17" s="367">
        <f>SUM(D18:D24)</f>
        <v>454848</v>
      </c>
      <c r="E17" s="368">
        <f>(D17/B17-1)*100</f>
        <v>136</v>
      </c>
      <c r="F17" s="367">
        <f>SUM(F18:F24)</f>
        <v>453364</v>
      </c>
      <c r="G17" s="368">
        <f>(F17/C17-1)*100</f>
        <v>137</v>
      </c>
      <c r="H17" s="412"/>
    </row>
    <row r="18" spans="1:8" ht="18.75" customHeight="1">
      <c r="A18" s="356" t="s">
        <v>553</v>
      </c>
      <c r="B18" s="358">
        <v>75255</v>
      </c>
      <c r="C18" s="77">
        <v>75255</v>
      </c>
      <c r="D18" s="411">
        <v>48500</v>
      </c>
      <c r="E18" s="50"/>
      <c r="F18" s="77">
        <v>48500</v>
      </c>
      <c r="G18" s="50"/>
      <c r="H18" s="413"/>
    </row>
    <row r="19" spans="1:8" ht="18.75" customHeight="1">
      <c r="A19" s="356" t="s">
        <v>554</v>
      </c>
      <c r="B19" s="358">
        <v>103157</v>
      </c>
      <c r="C19" s="77">
        <v>103157</v>
      </c>
      <c r="D19" s="411">
        <v>246580</v>
      </c>
      <c r="E19" s="50"/>
      <c r="F19" s="77">
        <v>246580</v>
      </c>
      <c r="G19" s="50"/>
      <c r="H19" s="413"/>
    </row>
    <row r="20" spans="1:8" ht="18.75" customHeight="1">
      <c r="A20" s="356" t="s">
        <v>555</v>
      </c>
      <c r="B20" s="358">
        <v>0</v>
      </c>
      <c r="C20" s="77"/>
      <c r="D20" s="411">
        <v>9609</v>
      </c>
      <c r="E20" s="50"/>
      <c r="F20" s="77">
        <v>9609</v>
      </c>
      <c r="G20" s="50"/>
      <c r="H20" s="413"/>
    </row>
    <row r="21" spans="1:8" ht="18.75" customHeight="1">
      <c r="A21" s="356" t="s">
        <v>556</v>
      </c>
      <c r="B21" s="358">
        <v>4936</v>
      </c>
      <c r="C21" s="77">
        <v>3506</v>
      </c>
      <c r="D21" s="411">
        <v>6518</v>
      </c>
      <c r="E21" s="50"/>
      <c r="F21" s="77">
        <v>5034</v>
      </c>
      <c r="G21" s="50"/>
      <c r="H21" s="413"/>
    </row>
    <row r="22" spans="1:8" ht="18.75" customHeight="1">
      <c r="A22" s="356" t="s">
        <v>557</v>
      </c>
      <c r="B22" s="358">
        <v>9186</v>
      </c>
      <c r="C22" s="77">
        <v>9186</v>
      </c>
      <c r="D22" s="411">
        <v>6693</v>
      </c>
      <c r="E22" s="50"/>
      <c r="F22" s="77">
        <v>6693</v>
      </c>
      <c r="G22" s="50"/>
      <c r="H22" s="413"/>
    </row>
    <row r="23" spans="1:8" ht="18.75" customHeight="1">
      <c r="A23" s="356" t="s">
        <v>558</v>
      </c>
      <c r="B23" s="358">
        <v>166</v>
      </c>
      <c r="C23" s="77">
        <v>166</v>
      </c>
      <c r="D23" s="411">
        <v>135</v>
      </c>
      <c r="E23" s="50"/>
      <c r="F23" s="77">
        <v>135</v>
      </c>
      <c r="G23" s="50"/>
      <c r="H23" s="413"/>
    </row>
    <row r="24" spans="1:8" ht="18.75" customHeight="1">
      <c r="A24" s="356" t="s">
        <v>559</v>
      </c>
      <c r="B24" s="369"/>
      <c r="C24" s="77"/>
      <c r="D24" s="411">
        <v>136813</v>
      </c>
      <c r="E24" s="50"/>
      <c r="F24" s="77">
        <v>136813</v>
      </c>
      <c r="G24" s="50"/>
      <c r="H24" s="413"/>
    </row>
    <row r="25" spans="1:8" s="374" customFormat="1" ht="18.75" customHeight="1">
      <c r="A25" s="370" t="s">
        <v>878</v>
      </c>
      <c r="B25" s="371">
        <v>9228</v>
      </c>
      <c r="C25" s="372">
        <v>9228</v>
      </c>
      <c r="D25" s="372">
        <v>15963</v>
      </c>
      <c r="E25" s="373">
        <f>(D25/B25-1)*100</f>
        <v>73</v>
      </c>
      <c r="F25" s="372">
        <v>15963</v>
      </c>
      <c r="G25" s="373">
        <f>(F25/C25-1)*100</f>
        <v>73</v>
      </c>
      <c r="H25" s="415"/>
    </row>
    <row r="26" spans="1:8" s="381" customFormat="1" ht="18.75" customHeight="1">
      <c r="A26" s="375" t="s">
        <v>879</v>
      </c>
      <c r="B26" s="376"/>
      <c r="C26" s="377"/>
      <c r="D26" s="380">
        <v>15963</v>
      </c>
      <c r="E26" s="379"/>
      <c r="F26" s="380">
        <v>15963</v>
      </c>
      <c r="G26" s="416"/>
      <c r="H26" s="417"/>
    </row>
    <row r="27" spans="1:8" s="374" customFormat="1" ht="18.75" customHeight="1">
      <c r="A27" s="370" t="s">
        <v>880</v>
      </c>
      <c r="B27" s="371">
        <v>203</v>
      </c>
      <c r="C27" s="372">
        <v>203</v>
      </c>
      <c r="D27" s="372">
        <f>SUM(D28:D29)</f>
        <v>163</v>
      </c>
      <c r="E27" s="373">
        <f>(D27/B27-1)*100</f>
        <v>-19.7</v>
      </c>
      <c r="F27" s="372">
        <f>SUM(F28:F29)</f>
        <v>163</v>
      </c>
      <c r="G27" s="373">
        <f>(F27/C27-1)*100</f>
        <v>-19.7</v>
      </c>
      <c r="H27" s="415"/>
    </row>
    <row r="28" spans="1:8" s="382" customFormat="1" ht="18.75" customHeight="1">
      <c r="A28" s="375" t="s">
        <v>881</v>
      </c>
      <c r="B28" s="378"/>
      <c r="C28" s="380"/>
      <c r="D28" s="380">
        <v>7</v>
      </c>
      <c r="E28" s="379"/>
      <c r="F28" s="380">
        <v>7</v>
      </c>
      <c r="G28" s="379"/>
      <c r="H28" s="418"/>
    </row>
    <row r="29" spans="1:8" s="382" customFormat="1" ht="18.75" customHeight="1">
      <c r="A29" s="375" t="s">
        <v>882</v>
      </c>
      <c r="B29" s="378"/>
      <c r="C29" s="380"/>
      <c r="D29" s="380">
        <v>156</v>
      </c>
      <c r="E29" s="379"/>
      <c r="F29" s="380">
        <v>156</v>
      </c>
      <c r="G29" s="379"/>
      <c r="H29" s="418"/>
    </row>
    <row r="30" spans="1:8" s="374" customFormat="1" ht="18.75" customHeight="1">
      <c r="A30" s="370" t="s">
        <v>883</v>
      </c>
      <c r="B30" s="371">
        <f>SUM(B31:B32)</f>
        <v>2460</v>
      </c>
      <c r="C30" s="372">
        <f>SUM(C31:C32)</f>
        <v>2460</v>
      </c>
      <c r="D30" s="372"/>
      <c r="E30" s="383">
        <f>(D30/B30-1)*100</f>
        <v>-100</v>
      </c>
      <c r="F30" s="384">
        <f>SUM(F31:F32)</f>
        <v>0</v>
      </c>
      <c r="G30" s="383">
        <f>(F30/C30-1)*100</f>
        <v>-100</v>
      </c>
      <c r="H30" s="415"/>
    </row>
    <row r="31" spans="1:8" s="387" customFormat="1" ht="18.75" customHeight="1">
      <c r="A31" s="385" t="s">
        <v>560</v>
      </c>
      <c r="B31" s="313">
        <v>2350</v>
      </c>
      <c r="C31" s="64">
        <v>2350</v>
      </c>
      <c r="D31" s="64"/>
      <c r="E31" s="386"/>
      <c r="F31" s="64"/>
      <c r="G31" s="386"/>
      <c r="H31" s="419"/>
    </row>
    <row r="32" spans="1:8" s="387" customFormat="1" ht="18.75" customHeight="1">
      <c r="A32" s="385" t="s">
        <v>561</v>
      </c>
      <c r="B32" s="313">
        <v>110</v>
      </c>
      <c r="C32" s="64">
        <v>110</v>
      </c>
      <c r="D32" s="64"/>
      <c r="E32" s="386"/>
      <c r="F32" s="64"/>
      <c r="G32" s="386"/>
      <c r="H32" s="419"/>
    </row>
    <row r="33" spans="1:8" s="361" customFormat="1" ht="18.75" customHeight="1">
      <c r="A33" s="365" t="s">
        <v>884</v>
      </c>
      <c r="B33" s="366">
        <f>SUM(B34:B35)</f>
        <v>151</v>
      </c>
      <c r="C33" s="367">
        <f>SUM(C34:C35)</f>
        <v>151</v>
      </c>
      <c r="D33" s="367">
        <f>SUM(D34:D35)</f>
        <v>837</v>
      </c>
      <c r="E33" s="368">
        <f>(D33/B33-1)*100</f>
        <v>454.3</v>
      </c>
      <c r="F33" s="367">
        <f>SUM(F34:F35)</f>
        <v>837</v>
      </c>
      <c r="G33" s="368">
        <f>(F33/C33-1)*100</f>
        <v>454.3</v>
      </c>
      <c r="H33" s="412"/>
    </row>
    <row r="34" spans="1:8" ht="18.75" customHeight="1">
      <c r="A34" s="356" t="s">
        <v>553</v>
      </c>
      <c r="B34" s="267"/>
      <c r="C34" s="77"/>
      <c r="D34" s="77">
        <v>48</v>
      </c>
      <c r="E34" s="50"/>
      <c r="F34" s="77">
        <v>48</v>
      </c>
      <c r="G34" s="50"/>
      <c r="H34" s="413"/>
    </row>
    <row r="35" spans="1:8" ht="18.75" customHeight="1">
      <c r="A35" s="356" t="s">
        <v>554</v>
      </c>
      <c r="B35" s="267">
        <v>151</v>
      </c>
      <c r="C35" s="77">
        <v>151</v>
      </c>
      <c r="D35" s="77">
        <v>789</v>
      </c>
      <c r="E35" s="50"/>
      <c r="F35" s="77">
        <v>789</v>
      </c>
      <c r="G35" s="50"/>
      <c r="H35" s="413"/>
    </row>
    <row r="36" spans="1:8" s="361" customFormat="1" ht="18.75" customHeight="1">
      <c r="A36" s="365" t="s">
        <v>885</v>
      </c>
      <c r="B36" s="366">
        <v>109</v>
      </c>
      <c r="C36" s="367">
        <v>29</v>
      </c>
      <c r="D36" s="367">
        <v>212</v>
      </c>
      <c r="E36" s="368">
        <f>(D36/B36-1)*100</f>
        <v>94.5</v>
      </c>
      <c r="F36" s="367">
        <v>212</v>
      </c>
      <c r="G36" s="368">
        <f>(F36/C36-1)*100</f>
        <v>631</v>
      </c>
      <c r="H36" s="412"/>
    </row>
    <row r="37" spans="1:8" s="361" customFormat="1" ht="18.75" customHeight="1">
      <c r="A37" s="365" t="s">
        <v>886</v>
      </c>
      <c r="B37" s="366">
        <f>SUM(B38:B40)</f>
        <v>9176</v>
      </c>
      <c r="C37" s="367">
        <f>SUM(C38:C40)</f>
        <v>9176</v>
      </c>
      <c r="D37" s="367">
        <f>SUM(D38:D40)</f>
        <v>10442</v>
      </c>
      <c r="E37" s="368">
        <f>(D37/B37-1)*100</f>
        <v>13.8</v>
      </c>
      <c r="F37" s="367">
        <f>SUM(F38:F40)</f>
        <v>10442</v>
      </c>
      <c r="G37" s="368">
        <f>(F37/C37-1)*100</f>
        <v>13.8</v>
      </c>
      <c r="H37" s="412"/>
    </row>
    <row r="38" spans="1:8" ht="18.75" customHeight="1">
      <c r="A38" s="356" t="s">
        <v>560</v>
      </c>
      <c r="B38" s="267">
        <v>682</v>
      </c>
      <c r="C38" s="77">
        <v>682</v>
      </c>
      <c r="D38" s="77">
        <v>3523</v>
      </c>
      <c r="E38" s="50"/>
      <c r="F38" s="77">
        <v>3523</v>
      </c>
      <c r="G38" s="50"/>
      <c r="H38" s="413"/>
    </row>
    <row r="39" spans="1:8" ht="18.75" customHeight="1">
      <c r="A39" s="356" t="s">
        <v>561</v>
      </c>
      <c r="B39" s="267">
        <v>6140</v>
      </c>
      <c r="C39" s="77">
        <v>6140</v>
      </c>
      <c r="D39" s="77">
        <v>6281</v>
      </c>
      <c r="E39" s="50"/>
      <c r="F39" s="77">
        <v>6281</v>
      </c>
      <c r="G39" s="50"/>
      <c r="H39" s="413"/>
    </row>
    <row r="40" spans="1:8" ht="18.75" customHeight="1">
      <c r="A40" s="356" t="s">
        <v>562</v>
      </c>
      <c r="B40" s="267">
        <v>2354</v>
      </c>
      <c r="C40" s="77">
        <v>2354</v>
      </c>
      <c r="D40" s="77">
        <v>638</v>
      </c>
      <c r="E40" s="50"/>
      <c r="F40" s="77">
        <v>638</v>
      </c>
      <c r="G40" s="50"/>
      <c r="H40" s="413"/>
    </row>
    <row r="41" spans="1:8" s="361" customFormat="1" ht="18.75" customHeight="1">
      <c r="A41" s="365" t="s">
        <v>887</v>
      </c>
      <c r="B41" s="366">
        <f>SUM(B42:B44)</f>
        <v>1039</v>
      </c>
      <c r="C41" s="367">
        <f>SUM(C42:C44)</f>
        <v>1039</v>
      </c>
      <c r="D41" s="367">
        <f>SUM(D42:D44)</f>
        <v>1353</v>
      </c>
      <c r="E41" s="368">
        <f>(D41/B41-1)*100</f>
        <v>30.2</v>
      </c>
      <c r="F41" s="367">
        <f>SUM(F42:F44)</f>
        <v>1353</v>
      </c>
      <c r="G41" s="368">
        <f>(F41/C41-1)*100</f>
        <v>30.2</v>
      </c>
      <c r="H41" s="412"/>
    </row>
    <row r="42" spans="1:8" ht="18.75" customHeight="1">
      <c r="A42" s="356" t="s">
        <v>563</v>
      </c>
      <c r="B42" s="267">
        <v>1003</v>
      </c>
      <c r="C42" s="77">
        <v>1003</v>
      </c>
      <c r="D42" s="77">
        <v>1353</v>
      </c>
      <c r="E42" s="368"/>
      <c r="F42" s="77">
        <v>1353</v>
      </c>
      <c r="G42" s="50"/>
      <c r="H42" s="413"/>
    </row>
    <row r="43" spans="1:8" ht="18.75" customHeight="1">
      <c r="A43" s="356" t="s">
        <v>564</v>
      </c>
      <c r="B43" s="267">
        <v>36</v>
      </c>
      <c r="C43" s="77">
        <v>36</v>
      </c>
      <c r="D43" s="77"/>
      <c r="E43" s="368"/>
      <c r="F43" s="77"/>
      <c r="G43" s="50"/>
      <c r="H43" s="413"/>
    </row>
    <row r="44" spans="1:8" ht="18.75" customHeight="1">
      <c r="A44" s="356" t="s">
        <v>565</v>
      </c>
      <c r="B44" s="267"/>
      <c r="C44" s="77"/>
      <c r="D44" s="77"/>
      <c r="E44" s="368"/>
      <c r="F44" s="77"/>
      <c r="G44" s="50"/>
      <c r="H44" s="413"/>
    </row>
    <row r="45" spans="1:8" s="361" customFormat="1" ht="18.75" customHeight="1">
      <c r="A45" s="365" t="s">
        <v>888</v>
      </c>
      <c r="B45" s="366">
        <v>266</v>
      </c>
      <c r="C45" s="367"/>
      <c r="D45" s="367">
        <f>SUM(D46)</f>
        <v>733</v>
      </c>
      <c r="E45" s="368">
        <f>(D45/B45-1)*100</f>
        <v>175.6</v>
      </c>
      <c r="F45" s="367"/>
      <c r="G45" s="368"/>
      <c r="H45" s="412"/>
    </row>
    <row r="46" spans="1:8" ht="18.75" customHeight="1">
      <c r="A46" s="388" t="s">
        <v>889</v>
      </c>
      <c r="B46" s="267">
        <v>266</v>
      </c>
      <c r="C46" s="77"/>
      <c r="D46" s="77">
        <v>733</v>
      </c>
      <c r="E46" s="50"/>
      <c r="F46" s="77"/>
      <c r="G46" s="50"/>
      <c r="H46" s="413"/>
    </row>
    <row r="47" spans="1:8" s="361" customFormat="1" ht="18.75" customHeight="1">
      <c r="A47" s="365" t="s">
        <v>890</v>
      </c>
      <c r="B47" s="366">
        <f>B49</f>
        <v>720</v>
      </c>
      <c r="C47" s="367"/>
      <c r="D47" s="367">
        <f>D49</f>
        <v>927</v>
      </c>
      <c r="E47" s="368">
        <f>(D47/B47-1)*100</f>
        <v>28.8</v>
      </c>
      <c r="F47" s="367"/>
      <c r="G47" s="368"/>
      <c r="H47" s="412"/>
    </row>
    <row r="48" spans="1:8" ht="18.75" customHeight="1">
      <c r="A48" s="356" t="s">
        <v>566</v>
      </c>
      <c r="B48" s="267"/>
      <c r="C48" s="77"/>
      <c r="D48" s="77"/>
      <c r="E48" s="368"/>
      <c r="F48" s="77"/>
      <c r="G48" s="50"/>
      <c r="H48" s="413"/>
    </row>
    <row r="49" spans="1:8" ht="18.75" customHeight="1">
      <c r="A49" s="356" t="s">
        <v>567</v>
      </c>
      <c r="B49" s="267">
        <v>720</v>
      </c>
      <c r="C49" s="77"/>
      <c r="D49" s="77">
        <v>927</v>
      </c>
      <c r="E49" s="368"/>
      <c r="F49" s="77"/>
      <c r="G49" s="50"/>
      <c r="H49" s="413"/>
    </row>
    <row r="50" spans="1:8" s="361" customFormat="1" ht="18.75" customHeight="1">
      <c r="A50" s="365" t="s">
        <v>891</v>
      </c>
      <c r="B50" s="366">
        <v>24</v>
      </c>
      <c r="C50" s="367"/>
      <c r="D50" s="367">
        <f>SUM(D51)</f>
        <v>16</v>
      </c>
      <c r="E50" s="368">
        <f>(D50/B50-1)*100</f>
        <v>-33.3</v>
      </c>
      <c r="F50" s="367"/>
      <c r="G50" s="368"/>
      <c r="H50" s="412"/>
    </row>
    <row r="51" spans="1:8" ht="18.75" customHeight="1">
      <c r="A51" s="356" t="s">
        <v>892</v>
      </c>
      <c r="B51" s="267">
        <v>24</v>
      </c>
      <c r="C51" s="77"/>
      <c r="D51" s="77">
        <v>16</v>
      </c>
      <c r="E51" s="368"/>
      <c r="F51" s="77"/>
      <c r="G51" s="50"/>
      <c r="H51" s="414"/>
    </row>
    <row r="52" spans="1:8" s="361" customFormat="1" ht="18.75" customHeight="1">
      <c r="A52" s="365" t="s">
        <v>893</v>
      </c>
      <c r="B52" s="366">
        <f>SUM(B53:B59)</f>
        <v>4058</v>
      </c>
      <c r="C52" s="367">
        <f>SUM(C53:C59)</f>
        <v>2565</v>
      </c>
      <c r="D52" s="367">
        <f>SUM(D53:D59)</f>
        <v>3429</v>
      </c>
      <c r="E52" s="368">
        <f>(D52/B52-1)*100</f>
        <v>-15.5</v>
      </c>
      <c r="F52" s="367">
        <f>SUM(F53:F59)</f>
        <v>1982</v>
      </c>
      <c r="G52" s="368">
        <f>(F52/C52-1)*100</f>
        <v>-22.7</v>
      </c>
      <c r="H52" s="412"/>
    </row>
    <row r="53" spans="1:8" ht="18.75" customHeight="1">
      <c r="A53" s="356" t="s">
        <v>568</v>
      </c>
      <c r="B53" s="267">
        <v>1640</v>
      </c>
      <c r="C53" s="77">
        <v>959</v>
      </c>
      <c r="D53" s="77">
        <v>1994</v>
      </c>
      <c r="E53" s="50"/>
      <c r="F53" s="77">
        <v>981</v>
      </c>
      <c r="G53" s="50"/>
      <c r="H53" s="413"/>
    </row>
    <row r="54" spans="1:8" ht="18.75" customHeight="1">
      <c r="A54" s="356" t="s">
        <v>569</v>
      </c>
      <c r="B54" s="267">
        <v>1044</v>
      </c>
      <c r="C54" s="77">
        <v>816</v>
      </c>
      <c r="D54" s="77">
        <v>709</v>
      </c>
      <c r="E54" s="50"/>
      <c r="F54" s="77">
        <v>363</v>
      </c>
      <c r="G54" s="50"/>
      <c r="H54" s="413"/>
    </row>
    <row r="55" spans="1:8" ht="18.75" customHeight="1">
      <c r="A55" s="356" t="s">
        <v>570</v>
      </c>
      <c r="B55" s="267">
        <v>724</v>
      </c>
      <c r="C55" s="77">
        <v>703</v>
      </c>
      <c r="D55" s="77">
        <v>169</v>
      </c>
      <c r="E55" s="50"/>
      <c r="F55" s="77">
        <v>128</v>
      </c>
      <c r="G55" s="50"/>
      <c r="H55" s="413"/>
    </row>
    <row r="56" spans="1:8" ht="18.75" customHeight="1">
      <c r="A56" s="356" t="s">
        <v>571</v>
      </c>
      <c r="B56" s="267">
        <v>63</v>
      </c>
      <c r="C56" s="77"/>
      <c r="D56" s="77">
        <v>225</v>
      </c>
      <c r="E56" s="50"/>
      <c r="F56" s="77">
        <v>178</v>
      </c>
      <c r="G56" s="50"/>
      <c r="H56" s="413"/>
    </row>
    <row r="57" spans="1:8" ht="18.75" customHeight="1">
      <c r="A57" s="356" t="s">
        <v>572</v>
      </c>
      <c r="B57" s="267">
        <v>31</v>
      </c>
      <c r="C57" s="77">
        <v>31</v>
      </c>
      <c r="D57" s="77">
        <v>240</v>
      </c>
      <c r="E57" s="50"/>
      <c r="F57" s="77">
        <v>240</v>
      </c>
      <c r="G57" s="50"/>
      <c r="H57" s="413"/>
    </row>
    <row r="58" spans="1:8" ht="18.75" customHeight="1">
      <c r="A58" s="356" t="s">
        <v>894</v>
      </c>
      <c r="B58" s="267"/>
      <c r="C58" s="77"/>
      <c r="D58" s="77">
        <v>80</v>
      </c>
      <c r="E58" s="50"/>
      <c r="F58" s="77">
        <v>80</v>
      </c>
      <c r="G58" s="50"/>
      <c r="H58" s="413"/>
    </row>
    <row r="59" spans="1:8" ht="18.75" customHeight="1">
      <c r="A59" s="389" t="s">
        <v>573</v>
      </c>
      <c r="B59" s="267">
        <v>556</v>
      </c>
      <c r="C59" s="77">
        <v>56</v>
      </c>
      <c r="D59" s="77">
        <v>12</v>
      </c>
      <c r="E59" s="50"/>
      <c r="F59" s="77">
        <v>12</v>
      </c>
      <c r="G59" s="50"/>
      <c r="H59" s="413"/>
    </row>
    <row r="60" spans="1:8" s="361" customFormat="1" ht="18.75" customHeight="1" thickBot="1">
      <c r="A60" s="390" t="s">
        <v>895</v>
      </c>
      <c r="B60" s="366">
        <v>75</v>
      </c>
      <c r="C60" s="367">
        <v>41</v>
      </c>
      <c r="D60" s="367"/>
      <c r="E60" s="420">
        <f>(D60/B60-1)*100</f>
        <v>-100</v>
      </c>
      <c r="F60" s="421"/>
      <c r="G60" s="420">
        <f>(F60/C60-1)*100</f>
        <v>-100</v>
      </c>
      <c r="H60" s="412"/>
    </row>
    <row r="61" spans="1:8" s="391" customFormat="1" ht="24" customHeight="1">
      <c r="A61" s="403" t="s">
        <v>903</v>
      </c>
      <c r="B61" s="422">
        <f>SUM(B10,B14,B17,B25,B27,B30,B33,B36,B37,B41,B45,B47,B50,B52,B60)</f>
        <v>223610</v>
      </c>
      <c r="C61" s="392">
        <f>SUM(C10,C14,C17,C25,C27,C30,C33,C36,C37,C41,C45,C47,C50,C52,C60)</f>
        <v>216162</v>
      </c>
      <c r="D61" s="392">
        <f>SUM(D10,D14,D17,D25,D27,D30,D33,D36,D37,D41,D45,D47,D50,D52,D60,D7)</f>
        <v>493405</v>
      </c>
      <c r="E61" s="338">
        <f>(D61/B61-1)*100</f>
        <v>120.7</v>
      </c>
      <c r="F61" s="392">
        <f>SUM(F10,F14,F17,F25,F27,F30,F33,F36,F37,F41,F45,F47,F50,F52,F60)</f>
        <v>484316</v>
      </c>
      <c r="G61" s="338">
        <f>(F61/C61-1)*100</f>
        <v>124.1</v>
      </c>
      <c r="H61" s="412"/>
    </row>
    <row r="62" spans="1:8" s="394" customFormat="1" ht="18.75" customHeight="1">
      <c r="A62" s="404" t="s">
        <v>899</v>
      </c>
      <c r="B62" s="422"/>
      <c r="C62" s="392"/>
      <c r="D62" s="392">
        <v>670</v>
      </c>
      <c r="E62" s="338"/>
      <c r="F62" s="392"/>
      <c r="G62" s="338"/>
      <c r="H62" s="393"/>
    </row>
    <row r="63" spans="1:8" s="398" customFormat="1" ht="18.75" customHeight="1">
      <c r="A63" s="404" t="s">
        <v>900</v>
      </c>
      <c r="B63" s="376">
        <v>25329</v>
      </c>
      <c r="C63" s="395"/>
      <c r="D63" s="377">
        <v>50000</v>
      </c>
      <c r="E63" s="338">
        <f>(D63/B63-1)*100</f>
        <v>97.4</v>
      </c>
      <c r="F63" s="396"/>
      <c r="G63" s="396"/>
      <c r="H63" s="397"/>
    </row>
    <row r="64" spans="1:8" s="398" customFormat="1" ht="18.75" customHeight="1">
      <c r="A64" s="404" t="s">
        <v>901</v>
      </c>
      <c r="B64" s="376">
        <v>184700</v>
      </c>
      <c r="C64" s="395"/>
      <c r="D64" s="377"/>
      <c r="E64" s="338">
        <f>(D64/B64-1)*100</f>
        <v>-100</v>
      </c>
      <c r="F64" s="396"/>
      <c r="G64" s="396"/>
      <c r="H64" s="397"/>
    </row>
    <row r="65" spans="1:8" s="398" customFormat="1" ht="18.75" customHeight="1">
      <c r="A65" s="404" t="s">
        <v>902</v>
      </c>
      <c r="B65" s="376">
        <v>75603</v>
      </c>
      <c r="C65" s="395"/>
      <c r="D65" s="377">
        <v>58486</v>
      </c>
      <c r="E65" s="338">
        <f>(D65/B65-1)*100</f>
        <v>-22.6</v>
      </c>
      <c r="F65" s="396"/>
      <c r="G65" s="396"/>
      <c r="H65" s="397"/>
    </row>
    <row r="66" spans="1:8" s="398" customFormat="1" ht="18.75" customHeight="1" thickBot="1">
      <c r="A66" s="405" t="s">
        <v>5</v>
      </c>
      <c r="B66" s="423">
        <v>509242</v>
      </c>
      <c r="C66" s="400"/>
      <c r="D66" s="399">
        <v>602561</v>
      </c>
      <c r="E66" s="333">
        <f>(D66/B66-1)*100</f>
        <v>18.3</v>
      </c>
      <c r="F66" s="401"/>
      <c r="G66" s="401"/>
      <c r="H66" s="402"/>
    </row>
  </sheetData>
  <sheetProtection/>
  <mergeCells count="10">
    <mergeCell ref="A2:H2"/>
    <mergeCell ref="G3:H3"/>
    <mergeCell ref="A4:A6"/>
    <mergeCell ref="B4:C4"/>
    <mergeCell ref="D4:G4"/>
    <mergeCell ref="H4:H6"/>
    <mergeCell ref="B5:B6"/>
    <mergeCell ref="C5:C6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3">
      <selection activeCell="A23" sqref="A23:IV23"/>
    </sheetView>
  </sheetViews>
  <sheetFormatPr defaultColWidth="9.00390625" defaultRowHeight="15.75"/>
  <cols>
    <col min="1" max="1" width="29.875" style="102" customWidth="1"/>
    <col min="2" max="6" width="9.125" style="102" customWidth="1"/>
    <col min="7" max="16384" width="9.00390625" style="102" customWidth="1"/>
  </cols>
  <sheetData>
    <row r="1" spans="1:6" ht="17.25" customHeight="1">
      <c r="A1" s="340" t="s">
        <v>859</v>
      </c>
      <c r="B1" s="86"/>
      <c r="C1" s="309"/>
      <c r="D1" s="309"/>
      <c r="E1" s="309"/>
      <c r="F1" s="309"/>
    </row>
    <row r="2" spans="1:7" ht="21.75" customHeight="1">
      <c r="A2" s="579" t="s">
        <v>861</v>
      </c>
      <c r="B2" s="551"/>
      <c r="C2" s="551"/>
      <c r="D2" s="551"/>
      <c r="E2" s="551"/>
      <c r="F2" s="551"/>
      <c r="G2" s="551"/>
    </row>
    <row r="3" spans="1:6" s="100" customFormat="1" ht="20.25" customHeight="1" thickBot="1">
      <c r="A3" s="263"/>
      <c r="B3" s="263"/>
      <c r="C3" s="86"/>
      <c r="D3" s="86"/>
      <c r="E3" s="552" t="s">
        <v>1</v>
      </c>
      <c r="F3" s="552"/>
    </row>
    <row r="4" spans="1:7" s="100" customFormat="1" ht="31.5" customHeight="1">
      <c r="A4" s="553" t="s">
        <v>6</v>
      </c>
      <c r="B4" s="555" t="s">
        <v>839</v>
      </c>
      <c r="C4" s="557" t="s">
        <v>840</v>
      </c>
      <c r="D4" s="558"/>
      <c r="E4" s="558"/>
      <c r="F4" s="559"/>
      <c r="G4" s="560" t="s">
        <v>841</v>
      </c>
    </row>
    <row r="5" spans="1:7" s="100" customFormat="1" ht="47.25" customHeight="1" thickBot="1">
      <c r="A5" s="554"/>
      <c r="B5" s="556"/>
      <c r="C5" s="310" t="s">
        <v>100</v>
      </c>
      <c r="D5" s="311" t="s">
        <v>546</v>
      </c>
      <c r="E5" s="311" t="s">
        <v>547</v>
      </c>
      <c r="F5" s="312" t="s">
        <v>102</v>
      </c>
      <c r="G5" s="561"/>
    </row>
    <row r="6" spans="1:7" s="101" customFormat="1" ht="33" customHeight="1">
      <c r="A6" s="334" t="s">
        <v>842</v>
      </c>
      <c r="B6" s="335">
        <v>1092</v>
      </c>
      <c r="C6" s="335"/>
      <c r="D6" s="335"/>
      <c r="E6" s="336"/>
      <c r="F6" s="336">
        <f aca="true" t="shared" si="0" ref="F6:F21">(D6/B6-1)*100</f>
        <v>-100</v>
      </c>
      <c r="G6" s="337"/>
    </row>
    <row r="7" spans="1:7" s="101" customFormat="1" ht="33" customHeight="1">
      <c r="A7" s="103" t="s">
        <v>843</v>
      </c>
      <c r="B7" s="77">
        <v>992</v>
      </c>
      <c r="C7" s="77">
        <v>1200</v>
      </c>
      <c r="D7" s="77">
        <v>2953</v>
      </c>
      <c r="E7" s="50">
        <f aca="true" t="shared" si="1" ref="E7:E14">D7/C7*100</f>
        <v>246.1</v>
      </c>
      <c r="F7" s="50">
        <f t="shared" si="0"/>
        <v>197.7</v>
      </c>
      <c r="G7" s="104"/>
    </row>
    <row r="8" spans="1:7" s="101" customFormat="1" ht="33" customHeight="1">
      <c r="A8" s="103" t="s">
        <v>844</v>
      </c>
      <c r="B8" s="77">
        <v>201</v>
      </c>
      <c r="C8" s="77">
        <v>500</v>
      </c>
      <c r="D8" s="77">
        <v>874</v>
      </c>
      <c r="E8" s="50">
        <f t="shared" si="1"/>
        <v>174.8</v>
      </c>
      <c r="F8" s="50">
        <f t="shared" si="0"/>
        <v>334.8</v>
      </c>
      <c r="G8" s="104"/>
    </row>
    <row r="9" spans="1:7" s="101" customFormat="1" ht="33" customHeight="1">
      <c r="A9" s="103" t="s">
        <v>845</v>
      </c>
      <c r="B9" s="77">
        <v>232348</v>
      </c>
      <c r="C9" s="77">
        <v>350000</v>
      </c>
      <c r="D9" s="77">
        <v>346307</v>
      </c>
      <c r="E9" s="50">
        <f t="shared" si="1"/>
        <v>98.9</v>
      </c>
      <c r="F9" s="50">
        <f t="shared" si="0"/>
        <v>49</v>
      </c>
      <c r="G9" s="104"/>
    </row>
    <row r="10" spans="1:7" s="101" customFormat="1" ht="33" customHeight="1">
      <c r="A10" s="103" t="s">
        <v>846</v>
      </c>
      <c r="B10" s="77">
        <v>10857</v>
      </c>
      <c r="C10" s="77">
        <v>10700</v>
      </c>
      <c r="D10" s="77">
        <v>12998</v>
      </c>
      <c r="E10" s="50">
        <f t="shared" si="1"/>
        <v>121.5</v>
      </c>
      <c r="F10" s="50">
        <f t="shared" si="0"/>
        <v>19.7</v>
      </c>
      <c r="G10" s="104"/>
    </row>
    <row r="11" spans="1:7" s="101" customFormat="1" ht="33" customHeight="1">
      <c r="A11" s="103" t="s">
        <v>847</v>
      </c>
      <c r="B11" s="77">
        <v>1200</v>
      </c>
      <c r="C11" s="77">
        <v>1200</v>
      </c>
      <c r="D11" s="77">
        <v>1260</v>
      </c>
      <c r="E11" s="50">
        <f t="shared" si="1"/>
        <v>105</v>
      </c>
      <c r="F11" s="50">
        <f t="shared" si="0"/>
        <v>5</v>
      </c>
      <c r="G11" s="104"/>
    </row>
    <row r="12" spans="1:7" s="101" customFormat="1" ht="33" customHeight="1">
      <c r="A12" s="103" t="s">
        <v>848</v>
      </c>
      <c r="B12" s="77">
        <f>B13+B14</f>
        <v>2557</v>
      </c>
      <c r="C12" s="78">
        <v>2800</v>
      </c>
      <c r="D12" s="77">
        <v>2655</v>
      </c>
      <c r="E12" s="50">
        <f t="shared" si="1"/>
        <v>94.8</v>
      </c>
      <c r="F12" s="50">
        <f t="shared" si="0"/>
        <v>3.8</v>
      </c>
      <c r="G12" s="104"/>
    </row>
    <row r="13" spans="1:7" s="101" customFormat="1" ht="33" customHeight="1">
      <c r="A13" s="105" t="s">
        <v>849</v>
      </c>
      <c r="B13" s="77">
        <v>1201</v>
      </c>
      <c r="C13" s="64">
        <v>1200</v>
      </c>
      <c r="D13" s="77">
        <v>1215</v>
      </c>
      <c r="E13" s="50">
        <f t="shared" si="1"/>
        <v>101.3</v>
      </c>
      <c r="F13" s="50">
        <f t="shared" si="0"/>
        <v>1.2</v>
      </c>
      <c r="G13" s="104"/>
    </row>
    <row r="14" spans="1:7" s="101" customFormat="1" ht="33" customHeight="1">
      <c r="A14" s="105" t="s">
        <v>850</v>
      </c>
      <c r="B14" s="77">
        <v>1356</v>
      </c>
      <c r="C14" s="64">
        <v>1600</v>
      </c>
      <c r="D14" s="77">
        <v>1440</v>
      </c>
      <c r="E14" s="50">
        <f t="shared" si="1"/>
        <v>90</v>
      </c>
      <c r="F14" s="50">
        <f t="shared" si="0"/>
        <v>6.2</v>
      </c>
      <c r="G14" s="104"/>
    </row>
    <row r="15" spans="1:7" s="101" customFormat="1" ht="33" customHeight="1">
      <c r="A15" s="103" t="s">
        <v>851</v>
      </c>
      <c r="B15" s="77"/>
      <c r="C15" s="77"/>
      <c r="D15" s="77"/>
      <c r="E15" s="50"/>
      <c r="F15" s="50"/>
      <c r="G15" s="104"/>
    </row>
    <row r="16" spans="1:7" s="314" customFormat="1" ht="33" customHeight="1">
      <c r="A16" s="332" t="s">
        <v>857</v>
      </c>
      <c r="B16" s="316">
        <f>SUM(B6:B15)-B12</f>
        <v>249247</v>
      </c>
      <c r="C16" s="316">
        <f>SUM(C6:C12,C15)</f>
        <v>366400</v>
      </c>
      <c r="D16" s="316">
        <f>SUM(D6:D15)-D12</f>
        <v>367047</v>
      </c>
      <c r="E16" s="338">
        <f>D16/C16*100</f>
        <v>100.2</v>
      </c>
      <c r="F16" s="338">
        <f t="shared" si="0"/>
        <v>47.3</v>
      </c>
      <c r="G16" s="339"/>
    </row>
    <row r="17" spans="1:7" s="320" customFormat="1" ht="30" customHeight="1">
      <c r="A17" s="315" t="s">
        <v>548</v>
      </c>
      <c r="B17" s="316">
        <v>8398</v>
      </c>
      <c r="C17" s="317"/>
      <c r="D17" s="316">
        <v>8041</v>
      </c>
      <c r="E17" s="317"/>
      <c r="F17" s="318">
        <f t="shared" si="0"/>
        <v>-4.3</v>
      </c>
      <c r="G17" s="319"/>
    </row>
    <row r="18" spans="1:7" s="320" customFormat="1" ht="30" customHeight="1">
      <c r="A18" s="321" t="s">
        <v>549</v>
      </c>
      <c r="B18" s="322">
        <v>64509</v>
      </c>
      <c r="C18" s="323"/>
      <c r="D18" s="322">
        <v>75603</v>
      </c>
      <c r="E18" s="324"/>
      <c r="F18" s="318">
        <f t="shared" si="0"/>
        <v>17.2</v>
      </c>
      <c r="G18" s="319"/>
    </row>
    <row r="19" spans="1:7" s="320" customFormat="1" ht="30" customHeight="1">
      <c r="A19" s="321" t="s">
        <v>550</v>
      </c>
      <c r="B19" s="316">
        <v>2388</v>
      </c>
      <c r="C19" s="323"/>
      <c r="D19" s="316">
        <v>15970</v>
      </c>
      <c r="E19" s="324"/>
      <c r="F19" s="318">
        <f t="shared" si="0"/>
        <v>568.8</v>
      </c>
      <c r="G19" s="319"/>
    </row>
    <row r="20" spans="1:7" s="320" customFormat="1" ht="30" customHeight="1">
      <c r="A20" s="325" t="s">
        <v>858</v>
      </c>
      <c r="B20" s="316">
        <v>184700</v>
      </c>
      <c r="C20" s="323"/>
      <c r="D20" s="316">
        <v>135900</v>
      </c>
      <c r="E20" s="324"/>
      <c r="F20" s="318">
        <f t="shared" si="0"/>
        <v>-26.4</v>
      </c>
      <c r="G20" s="319"/>
    </row>
    <row r="21" spans="1:7" s="320" customFormat="1" ht="30" customHeight="1" thickBot="1">
      <c r="A21" s="326" t="s">
        <v>2</v>
      </c>
      <c r="B21" s="327">
        <v>509242</v>
      </c>
      <c r="C21" s="328"/>
      <c r="D21" s="327">
        <v>602561</v>
      </c>
      <c r="E21" s="329"/>
      <c r="F21" s="330">
        <f t="shared" si="0"/>
        <v>18.3</v>
      </c>
      <c r="G21" s="331"/>
    </row>
    <row r="22" spans="1:7" ht="21" customHeight="1">
      <c r="A22" s="578" t="s">
        <v>907</v>
      </c>
      <c r="B22" s="550"/>
      <c r="C22" s="550"/>
      <c r="D22" s="550"/>
      <c r="E22" s="550"/>
      <c r="F22" s="550"/>
      <c r="G22" s="550"/>
    </row>
    <row r="23" spans="1:12" ht="30" customHeight="1">
      <c r="A23" s="577" t="s">
        <v>908</v>
      </c>
      <c r="B23" s="577"/>
      <c r="C23" s="577"/>
      <c r="D23" s="577"/>
      <c r="E23" s="577"/>
      <c r="F23" s="577"/>
      <c r="G23" s="577"/>
      <c r="H23" s="113"/>
      <c r="I23" s="113"/>
      <c r="J23" s="113"/>
      <c r="K23" s="113"/>
      <c r="L23" s="424"/>
    </row>
    <row r="26" ht="12.75">
      <c r="D26" s="102" t="s">
        <v>853</v>
      </c>
    </row>
  </sheetData>
  <sheetProtection/>
  <mergeCells count="8">
    <mergeCell ref="A23:G23"/>
    <mergeCell ref="A22:G22"/>
    <mergeCell ref="A2:G2"/>
    <mergeCell ref="E3:F3"/>
    <mergeCell ref="A4:A5"/>
    <mergeCell ref="B4:B5"/>
    <mergeCell ref="C4:F4"/>
    <mergeCell ref="G4:G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52">
      <selection activeCell="E71" sqref="E71"/>
    </sheetView>
  </sheetViews>
  <sheetFormatPr defaultColWidth="7.875" defaultRowHeight="15.75"/>
  <cols>
    <col min="1" max="1" width="39.875" style="102" customWidth="1"/>
    <col min="2" max="4" width="8.75390625" style="102" customWidth="1"/>
    <col min="5" max="5" width="8.00390625" style="342" customWidth="1"/>
    <col min="6" max="6" width="8.875" style="102" customWidth="1"/>
    <col min="7" max="7" width="8.00390625" style="342" customWidth="1"/>
    <col min="8" max="8" width="5.875" style="102" customWidth="1"/>
    <col min="9" max="16384" width="7.875" style="102" customWidth="1"/>
  </cols>
  <sheetData>
    <row r="1" ht="26.25" customHeight="1">
      <c r="A1" s="340" t="s">
        <v>906</v>
      </c>
    </row>
    <row r="2" spans="1:8" ht="25.5" customHeight="1">
      <c r="A2" s="562" t="s">
        <v>905</v>
      </c>
      <c r="B2" s="562"/>
      <c r="C2" s="562"/>
      <c r="D2" s="562"/>
      <c r="E2" s="562"/>
      <c r="F2" s="562"/>
      <c r="G2" s="562"/>
      <c r="H2" s="562"/>
    </row>
    <row r="3" spans="1:8" ht="33.75" customHeight="1" thickBot="1">
      <c r="A3" s="343"/>
      <c r="B3" s="343"/>
      <c r="C3" s="343"/>
      <c r="D3" s="343"/>
      <c r="E3" s="344"/>
      <c r="F3" s="343"/>
      <c r="G3" s="563" t="s">
        <v>1</v>
      </c>
      <c r="H3" s="563"/>
    </row>
    <row r="4" spans="1:8" s="347" customFormat="1" ht="19.5" customHeight="1">
      <c r="A4" s="564" t="s">
        <v>127</v>
      </c>
      <c r="B4" s="566" t="s">
        <v>862</v>
      </c>
      <c r="C4" s="567"/>
      <c r="D4" s="566" t="s">
        <v>863</v>
      </c>
      <c r="E4" s="568"/>
      <c r="F4" s="568"/>
      <c r="G4" s="567"/>
      <c r="H4" s="569" t="s">
        <v>128</v>
      </c>
    </row>
    <row r="5" spans="1:8" s="347" customFormat="1" ht="19.5" customHeight="1">
      <c r="A5" s="565"/>
      <c r="B5" s="571" t="s">
        <v>551</v>
      </c>
      <c r="C5" s="573" t="s">
        <v>864</v>
      </c>
      <c r="D5" s="571" t="s">
        <v>551</v>
      </c>
      <c r="E5" s="575"/>
      <c r="F5" s="576" t="s">
        <v>552</v>
      </c>
      <c r="G5" s="573"/>
      <c r="H5" s="570"/>
    </row>
    <row r="6" spans="1:8" s="347" customFormat="1" ht="19.5" customHeight="1" thickBot="1">
      <c r="A6" s="565"/>
      <c r="B6" s="572"/>
      <c r="C6" s="574"/>
      <c r="D6" s="350" t="s">
        <v>865</v>
      </c>
      <c r="E6" s="351" t="s">
        <v>866</v>
      </c>
      <c r="F6" s="352" t="s">
        <v>865</v>
      </c>
      <c r="G6" s="353" t="s">
        <v>866</v>
      </c>
      <c r="H6" s="570"/>
    </row>
    <row r="7" spans="1:8" s="347" customFormat="1" ht="19.5" customHeight="1">
      <c r="A7" s="354" t="s">
        <v>867</v>
      </c>
      <c r="B7" s="345"/>
      <c r="C7" s="406"/>
      <c r="D7" s="407">
        <f>SUM(D8:D9)</f>
        <v>54</v>
      </c>
      <c r="E7" s="408"/>
      <c r="F7" s="409"/>
      <c r="G7" s="410"/>
      <c r="H7" s="346"/>
    </row>
    <row r="8" spans="1:8" s="347" customFormat="1" ht="19.5" customHeight="1">
      <c r="A8" s="356" t="s">
        <v>868</v>
      </c>
      <c r="B8" s="357"/>
      <c r="C8" s="349"/>
      <c r="D8" s="411">
        <v>9</v>
      </c>
      <c r="E8" s="359"/>
      <c r="F8" s="355"/>
      <c r="G8" s="359"/>
      <c r="H8" s="348"/>
    </row>
    <row r="9" spans="1:8" s="347" customFormat="1" ht="19.5" customHeight="1">
      <c r="A9" s="356" t="s">
        <v>869</v>
      </c>
      <c r="B9" s="357"/>
      <c r="C9" s="349"/>
      <c r="D9" s="411">
        <v>45</v>
      </c>
      <c r="E9" s="359"/>
      <c r="F9" s="355"/>
      <c r="G9" s="359"/>
      <c r="H9" s="348"/>
    </row>
    <row r="10" spans="1:8" s="361" customFormat="1" ht="18.75" customHeight="1">
      <c r="A10" s="360" t="s">
        <v>870</v>
      </c>
      <c r="B10" s="366">
        <f>SUM(B11:B13)</f>
        <v>3221</v>
      </c>
      <c r="C10" s="367"/>
      <c r="D10" s="367">
        <f>SUM(D11:D13)</f>
        <v>4403</v>
      </c>
      <c r="E10" s="368">
        <f>(D10/B10-1)*100</f>
        <v>36.7</v>
      </c>
      <c r="F10" s="367"/>
      <c r="G10" s="368"/>
      <c r="H10" s="412"/>
    </row>
    <row r="11" spans="1:8" s="362" customFormat="1" ht="18.75" customHeight="1">
      <c r="A11" s="356" t="s">
        <v>871</v>
      </c>
      <c r="B11" s="358">
        <v>1445</v>
      </c>
      <c r="C11" s="78"/>
      <c r="D11" s="411">
        <v>2264</v>
      </c>
      <c r="E11" s="50"/>
      <c r="F11" s="77"/>
      <c r="G11" s="50"/>
      <c r="H11" s="413"/>
    </row>
    <row r="12" spans="1:8" s="363" customFormat="1" ht="18.75" customHeight="1">
      <c r="A12" s="356" t="s">
        <v>872</v>
      </c>
      <c r="B12" s="358">
        <v>1766</v>
      </c>
      <c r="C12" s="78"/>
      <c r="D12" s="411">
        <v>2123</v>
      </c>
      <c r="E12" s="50"/>
      <c r="F12" s="77"/>
      <c r="G12" s="50"/>
      <c r="H12" s="413"/>
    </row>
    <row r="13" spans="1:8" s="364" customFormat="1" ht="18.75" customHeight="1">
      <c r="A13" s="356" t="s">
        <v>873</v>
      </c>
      <c r="B13" s="358">
        <v>10</v>
      </c>
      <c r="C13" s="78"/>
      <c r="D13" s="411">
        <v>16</v>
      </c>
      <c r="E13" s="50"/>
      <c r="F13" s="77"/>
      <c r="G13" s="50"/>
      <c r="H13" s="413"/>
    </row>
    <row r="14" spans="1:8" s="361" customFormat="1" ht="18.75" customHeight="1">
      <c r="A14" s="365" t="s">
        <v>874</v>
      </c>
      <c r="B14" s="366">
        <f>SUM(B15:B16)</f>
        <v>180</v>
      </c>
      <c r="C14" s="367"/>
      <c r="D14" s="367">
        <f>SUM(D15:D16)</f>
        <v>25</v>
      </c>
      <c r="E14" s="368">
        <f>(D14/B14-1)*100</f>
        <v>-86.1</v>
      </c>
      <c r="F14" s="367"/>
      <c r="G14" s="368"/>
      <c r="H14" s="412"/>
    </row>
    <row r="15" spans="1:8" s="364" customFormat="1" ht="18.75" customHeight="1">
      <c r="A15" s="356" t="s">
        <v>875</v>
      </c>
      <c r="B15" s="267">
        <v>180</v>
      </c>
      <c r="C15" s="77"/>
      <c r="D15" s="77"/>
      <c r="E15" s="50"/>
      <c r="F15" s="77"/>
      <c r="G15" s="50"/>
      <c r="H15" s="414"/>
    </row>
    <row r="16" spans="1:8" ht="18.75" customHeight="1">
      <c r="A16" s="356" t="s">
        <v>876</v>
      </c>
      <c r="B16" s="267"/>
      <c r="C16" s="77"/>
      <c r="D16" s="77">
        <v>25</v>
      </c>
      <c r="E16" s="50"/>
      <c r="F16" s="77"/>
      <c r="G16" s="50"/>
      <c r="H16" s="413"/>
    </row>
    <row r="17" spans="1:8" s="361" customFormat="1" ht="18.75" customHeight="1">
      <c r="A17" s="365" t="s">
        <v>877</v>
      </c>
      <c r="B17" s="366">
        <f>SUM(B18:B24)</f>
        <v>192700</v>
      </c>
      <c r="C17" s="367">
        <f>SUM(C18:C24)</f>
        <v>191270</v>
      </c>
      <c r="D17" s="367">
        <f>SUM(D18:D24)</f>
        <v>454848</v>
      </c>
      <c r="E17" s="368">
        <f>(D17/B17-1)*100</f>
        <v>136</v>
      </c>
      <c r="F17" s="367">
        <f>SUM(F18:F24)</f>
        <v>453364</v>
      </c>
      <c r="G17" s="368">
        <f>(F17/C17-1)*100</f>
        <v>137</v>
      </c>
      <c r="H17" s="412"/>
    </row>
    <row r="18" spans="1:8" ht="18.75" customHeight="1">
      <c r="A18" s="356" t="s">
        <v>553</v>
      </c>
      <c r="B18" s="358">
        <v>75255</v>
      </c>
      <c r="C18" s="77">
        <v>75255</v>
      </c>
      <c r="D18" s="411">
        <v>48500</v>
      </c>
      <c r="E18" s="50"/>
      <c r="F18" s="77">
        <v>48500</v>
      </c>
      <c r="G18" s="50"/>
      <c r="H18" s="413"/>
    </row>
    <row r="19" spans="1:8" ht="18.75" customHeight="1">
      <c r="A19" s="356" t="s">
        <v>554</v>
      </c>
      <c r="B19" s="358">
        <v>103157</v>
      </c>
      <c r="C19" s="77">
        <v>103157</v>
      </c>
      <c r="D19" s="411">
        <v>246580</v>
      </c>
      <c r="E19" s="50"/>
      <c r="F19" s="77">
        <v>246580</v>
      </c>
      <c r="G19" s="50"/>
      <c r="H19" s="413"/>
    </row>
    <row r="20" spans="1:8" ht="18.75" customHeight="1">
      <c r="A20" s="356" t="s">
        <v>555</v>
      </c>
      <c r="B20" s="358">
        <v>0</v>
      </c>
      <c r="C20" s="77"/>
      <c r="D20" s="411">
        <v>9609</v>
      </c>
      <c r="E20" s="50"/>
      <c r="F20" s="77">
        <v>9609</v>
      </c>
      <c r="G20" s="50"/>
      <c r="H20" s="413"/>
    </row>
    <row r="21" spans="1:8" ht="18.75" customHeight="1">
      <c r="A21" s="356" t="s">
        <v>556</v>
      </c>
      <c r="B21" s="358">
        <v>4936</v>
      </c>
      <c r="C21" s="77">
        <v>3506</v>
      </c>
      <c r="D21" s="411">
        <v>6518</v>
      </c>
      <c r="E21" s="50"/>
      <c r="F21" s="77">
        <v>5034</v>
      </c>
      <c r="G21" s="50"/>
      <c r="H21" s="413"/>
    </row>
    <row r="22" spans="1:8" ht="18.75" customHeight="1">
      <c r="A22" s="356" t="s">
        <v>557</v>
      </c>
      <c r="B22" s="358">
        <v>9186</v>
      </c>
      <c r="C22" s="77">
        <v>9186</v>
      </c>
      <c r="D22" s="411">
        <v>6693</v>
      </c>
      <c r="E22" s="50"/>
      <c r="F22" s="77">
        <v>6693</v>
      </c>
      <c r="G22" s="50"/>
      <c r="H22" s="413"/>
    </row>
    <row r="23" spans="1:8" ht="18.75" customHeight="1">
      <c r="A23" s="356" t="s">
        <v>558</v>
      </c>
      <c r="B23" s="358">
        <v>166</v>
      </c>
      <c r="C23" s="77">
        <v>166</v>
      </c>
      <c r="D23" s="411">
        <v>135</v>
      </c>
      <c r="E23" s="50"/>
      <c r="F23" s="77">
        <v>135</v>
      </c>
      <c r="G23" s="50"/>
      <c r="H23" s="413"/>
    </row>
    <row r="24" spans="1:8" ht="18.75" customHeight="1">
      <c r="A24" s="356" t="s">
        <v>559</v>
      </c>
      <c r="B24" s="369"/>
      <c r="C24" s="77"/>
      <c r="D24" s="411">
        <v>136813</v>
      </c>
      <c r="E24" s="50"/>
      <c r="F24" s="77">
        <v>136813</v>
      </c>
      <c r="G24" s="50"/>
      <c r="H24" s="413"/>
    </row>
    <row r="25" spans="1:8" s="374" customFormat="1" ht="18.75" customHeight="1">
      <c r="A25" s="370" t="s">
        <v>878</v>
      </c>
      <c r="B25" s="371">
        <v>9228</v>
      </c>
      <c r="C25" s="372">
        <v>9228</v>
      </c>
      <c r="D25" s="372">
        <v>15963</v>
      </c>
      <c r="E25" s="373">
        <f>(D25/B25-1)*100</f>
        <v>73</v>
      </c>
      <c r="F25" s="372">
        <v>15963</v>
      </c>
      <c r="G25" s="373">
        <f>(F25/C25-1)*100</f>
        <v>73</v>
      </c>
      <c r="H25" s="415"/>
    </row>
    <row r="26" spans="1:8" s="381" customFormat="1" ht="18.75" customHeight="1">
      <c r="A26" s="375" t="s">
        <v>879</v>
      </c>
      <c r="B26" s="376"/>
      <c r="C26" s="377"/>
      <c r="D26" s="380">
        <v>15963</v>
      </c>
      <c r="E26" s="379"/>
      <c r="F26" s="380">
        <v>15963</v>
      </c>
      <c r="G26" s="416"/>
      <c r="H26" s="417"/>
    </row>
    <row r="27" spans="1:8" s="374" customFormat="1" ht="18.75" customHeight="1">
      <c r="A27" s="370" t="s">
        <v>880</v>
      </c>
      <c r="B27" s="371">
        <v>203</v>
      </c>
      <c r="C27" s="372">
        <v>203</v>
      </c>
      <c r="D27" s="372">
        <f>SUM(D28:D29)</f>
        <v>163</v>
      </c>
      <c r="E27" s="373">
        <f>(D27/B27-1)*100</f>
        <v>-19.7</v>
      </c>
      <c r="F27" s="372">
        <f>SUM(F28:F29)</f>
        <v>163</v>
      </c>
      <c r="G27" s="373">
        <f>(F27/C27-1)*100</f>
        <v>-19.7</v>
      </c>
      <c r="H27" s="415"/>
    </row>
    <row r="28" spans="1:8" s="382" customFormat="1" ht="18.75" customHeight="1">
      <c r="A28" s="375" t="s">
        <v>881</v>
      </c>
      <c r="B28" s="378"/>
      <c r="C28" s="380"/>
      <c r="D28" s="380">
        <v>7</v>
      </c>
      <c r="E28" s="379"/>
      <c r="F28" s="380">
        <v>7</v>
      </c>
      <c r="G28" s="379"/>
      <c r="H28" s="418"/>
    </row>
    <row r="29" spans="1:8" s="382" customFormat="1" ht="18.75" customHeight="1">
      <c r="A29" s="375" t="s">
        <v>882</v>
      </c>
      <c r="B29" s="378"/>
      <c r="C29" s="380"/>
      <c r="D29" s="380">
        <v>156</v>
      </c>
      <c r="E29" s="379"/>
      <c r="F29" s="380">
        <v>156</v>
      </c>
      <c r="G29" s="379"/>
      <c r="H29" s="418"/>
    </row>
    <row r="30" spans="1:8" s="374" customFormat="1" ht="18.75" customHeight="1">
      <c r="A30" s="370" t="s">
        <v>883</v>
      </c>
      <c r="B30" s="371">
        <f>SUM(B31:B32)</f>
        <v>2460</v>
      </c>
      <c r="C30" s="372">
        <f>SUM(C31:C32)</f>
        <v>2460</v>
      </c>
      <c r="D30" s="372"/>
      <c r="E30" s="383">
        <f>(D30/B30-1)*100</f>
        <v>-100</v>
      </c>
      <c r="F30" s="384">
        <f>SUM(F31:F32)</f>
        <v>0</v>
      </c>
      <c r="G30" s="383">
        <f>(F30/C30-1)*100</f>
        <v>-100</v>
      </c>
      <c r="H30" s="415"/>
    </row>
    <row r="31" spans="1:8" s="387" customFormat="1" ht="18.75" customHeight="1">
      <c r="A31" s="385" t="s">
        <v>560</v>
      </c>
      <c r="B31" s="313">
        <v>2350</v>
      </c>
      <c r="C31" s="64">
        <v>2350</v>
      </c>
      <c r="D31" s="64"/>
      <c r="E31" s="386"/>
      <c r="F31" s="64"/>
      <c r="G31" s="386"/>
      <c r="H31" s="419"/>
    </row>
    <row r="32" spans="1:8" s="387" customFormat="1" ht="18.75" customHeight="1">
      <c r="A32" s="385" t="s">
        <v>561</v>
      </c>
      <c r="B32" s="313">
        <v>110</v>
      </c>
      <c r="C32" s="64">
        <v>110</v>
      </c>
      <c r="D32" s="64"/>
      <c r="E32" s="386"/>
      <c r="F32" s="64"/>
      <c r="G32" s="386"/>
      <c r="H32" s="419"/>
    </row>
    <row r="33" spans="1:8" s="361" customFormat="1" ht="18.75" customHeight="1">
      <c r="A33" s="365" t="s">
        <v>884</v>
      </c>
      <c r="B33" s="366">
        <f>SUM(B34:B35)</f>
        <v>151</v>
      </c>
      <c r="C33" s="367">
        <f>SUM(C34:C35)</f>
        <v>151</v>
      </c>
      <c r="D33" s="367">
        <f>SUM(D34:D35)</f>
        <v>837</v>
      </c>
      <c r="E33" s="368">
        <f>(D33/B33-1)*100</f>
        <v>454.3</v>
      </c>
      <c r="F33" s="367">
        <f>SUM(F34:F35)</f>
        <v>837</v>
      </c>
      <c r="G33" s="368">
        <f>(F33/C33-1)*100</f>
        <v>454.3</v>
      </c>
      <c r="H33" s="412"/>
    </row>
    <row r="34" spans="1:8" ht="18.75" customHeight="1">
      <c r="A34" s="356" t="s">
        <v>553</v>
      </c>
      <c r="B34" s="267"/>
      <c r="C34" s="77"/>
      <c r="D34" s="77">
        <v>48</v>
      </c>
      <c r="E34" s="50"/>
      <c r="F34" s="77">
        <v>48</v>
      </c>
      <c r="G34" s="50"/>
      <c r="H34" s="413"/>
    </row>
    <row r="35" spans="1:8" ht="18.75" customHeight="1">
      <c r="A35" s="356" t="s">
        <v>554</v>
      </c>
      <c r="B35" s="267">
        <v>151</v>
      </c>
      <c r="C35" s="77">
        <v>151</v>
      </c>
      <c r="D35" s="77">
        <v>789</v>
      </c>
      <c r="E35" s="50"/>
      <c r="F35" s="77">
        <v>789</v>
      </c>
      <c r="G35" s="50"/>
      <c r="H35" s="413"/>
    </row>
    <row r="36" spans="1:8" s="361" customFormat="1" ht="18.75" customHeight="1">
      <c r="A36" s="365" t="s">
        <v>885</v>
      </c>
      <c r="B36" s="366">
        <v>109</v>
      </c>
      <c r="C36" s="367">
        <v>29</v>
      </c>
      <c r="D36" s="367">
        <v>212</v>
      </c>
      <c r="E36" s="368">
        <f>(D36/B36-1)*100</f>
        <v>94.5</v>
      </c>
      <c r="F36" s="367">
        <v>212</v>
      </c>
      <c r="G36" s="368">
        <f>(F36/C36-1)*100</f>
        <v>631</v>
      </c>
      <c r="H36" s="412"/>
    </row>
    <row r="37" spans="1:8" s="361" customFormat="1" ht="18.75" customHeight="1">
      <c r="A37" s="365" t="s">
        <v>886</v>
      </c>
      <c r="B37" s="366">
        <f>SUM(B38:B40)</f>
        <v>9176</v>
      </c>
      <c r="C37" s="367">
        <f>SUM(C38:C40)</f>
        <v>9176</v>
      </c>
      <c r="D37" s="367">
        <f>SUM(D38:D40)</f>
        <v>10442</v>
      </c>
      <c r="E37" s="368">
        <f>(D37/B37-1)*100</f>
        <v>13.8</v>
      </c>
      <c r="F37" s="367">
        <f>SUM(F38:F40)</f>
        <v>10442</v>
      </c>
      <c r="G37" s="368">
        <f>(F37/C37-1)*100</f>
        <v>13.8</v>
      </c>
      <c r="H37" s="412"/>
    </row>
    <row r="38" spans="1:8" ht="18.75" customHeight="1">
      <c r="A38" s="356" t="s">
        <v>560</v>
      </c>
      <c r="B38" s="267">
        <v>682</v>
      </c>
      <c r="C38" s="77">
        <v>682</v>
      </c>
      <c r="D38" s="77">
        <v>3523</v>
      </c>
      <c r="E38" s="50"/>
      <c r="F38" s="77">
        <v>3523</v>
      </c>
      <c r="G38" s="50"/>
      <c r="H38" s="413"/>
    </row>
    <row r="39" spans="1:8" ht="18.75" customHeight="1">
      <c r="A39" s="356" t="s">
        <v>561</v>
      </c>
      <c r="B39" s="267">
        <v>6140</v>
      </c>
      <c r="C39" s="77">
        <v>6140</v>
      </c>
      <c r="D39" s="77">
        <v>6281</v>
      </c>
      <c r="E39" s="50"/>
      <c r="F39" s="77">
        <v>6281</v>
      </c>
      <c r="G39" s="50"/>
      <c r="H39" s="413"/>
    </row>
    <row r="40" spans="1:8" ht="18.75" customHeight="1">
      <c r="A40" s="356" t="s">
        <v>562</v>
      </c>
      <c r="B40" s="267">
        <v>2354</v>
      </c>
      <c r="C40" s="77">
        <v>2354</v>
      </c>
      <c r="D40" s="77">
        <v>638</v>
      </c>
      <c r="E40" s="50"/>
      <c r="F40" s="77">
        <v>638</v>
      </c>
      <c r="G40" s="50"/>
      <c r="H40" s="413"/>
    </row>
    <row r="41" spans="1:8" s="361" customFormat="1" ht="18.75" customHeight="1">
      <c r="A41" s="365" t="s">
        <v>887</v>
      </c>
      <c r="B41" s="366">
        <f>SUM(B42:B44)</f>
        <v>1039</v>
      </c>
      <c r="C41" s="367">
        <f>SUM(C42:C44)</f>
        <v>1039</v>
      </c>
      <c r="D41" s="367">
        <f>SUM(D42:D44)</f>
        <v>1353</v>
      </c>
      <c r="E41" s="368">
        <f>(D41/B41-1)*100</f>
        <v>30.2</v>
      </c>
      <c r="F41" s="367">
        <f>SUM(F42:F44)</f>
        <v>1353</v>
      </c>
      <c r="G41" s="368">
        <f>(F41/C41-1)*100</f>
        <v>30.2</v>
      </c>
      <c r="H41" s="412"/>
    </row>
    <row r="42" spans="1:8" ht="18.75" customHeight="1">
      <c r="A42" s="356" t="s">
        <v>563</v>
      </c>
      <c r="B42" s="267">
        <v>1003</v>
      </c>
      <c r="C42" s="77">
        <v>1003</v>
      </c>
      <c r="D42" s="77">
        <v>1353</v>
      </c>
      <c r="E42" s="368"/>
      <c r="F42" s="77">
        <v>1353</v>
      </c>
      <c r="G42" s="50"/>
      <c r="H42" s="413"/>
    </row>
    <row r="43" spans="1:8" ht="18.75" customHeight="1">
      <c r="A43" s="356" t="s">
        <v>564</v>
      </c>
      <c r="B43" s="267">
        <v>36</v>
      </c>
      <c r="C43" s="77">
        <v>36</v>
      </c>
      <c r="D43" s="77"/>
      <c r="E43" s="368"/>
      <c r="F43" s="77"/>
      <c r="G43" s="50"/>
      <c r="H43" s="413"/>
    </row>
    <row r="44" spans="1:8" ht="18.75" customHeight="1">
      <c r="A44" s="356" t="s">
        <v>565</v>
      </c>
      <c r="B44" s="267"/>
      <c r="C44" s="77"/>
      <c r="D44" s="77"/>
      <c r="E44" s="368"/>
      <c r="F44" s="77"/>
      <c r="G44" s="50"/>
      <c r="H44" s="413"/>
    </row>
    <row r="45" spans="1:8" s="361" customFormat="1" ht="18.75" customHeight="1">
      <c r="A45" s="365" t="s">
        <v>888</v>
      </c>
      <c r="B45" s="366">
        <v>266</v>
      </c>
      <c r="C45" s="367"/>
      <c r="D45" s="367">
        <f>SUM(D46)</f>
        <v>733</v>
      </c>
      <c r="E45" s="368">
        <f>(D45/B45-1)*100</f>
        <v>175.6</v>
      </c>
      <c r="F45" s="367"/>
      <c r="G45" s="368"/>
      <c r="H45" s="412"/>
    </row>
    <row r="46" spans="1:8" ht="18.75" customHeight="1">
      <c r="A46" s="388" t="s">
        <v>889</v>
      </c>
      <c r="B46" s="267">
        <v>266</v>
      </c>
      <c r="C46" s="77"/>
      <c r="D46" s="77">
        <v>733</v>
      </c>
      <c r="E46" s="50"/>
      <c r="F46" s="77"/>
      <c r="G46" s="50"/>
      <c r="H46" s="413"/>
    </row>
    <row r="47" spans="1:8" s="361" customFormat="1" ht="18.75" customHeight="1">
      <c r="A47" s="365" t="s">
        <v>890</v>
      </c>
      <c r="B47" s="366">
        <f>B49</f>
        <v>720</v>
      </c>
      <c r="C47" s="367"/>
      <c r="D47" s="367">
        <f>D49</f>
        <v>927</v>
      </c>
      <c r="E47" s="368">
        <f>(D47/B47-1)*100</f>
        <v>28.8</v>
      </c>
      <c r="F47" s="367"/>
      <c r="G47" s="368"/>
      <c r="H47" s="412"/>
    </row>
    <row r="48" spans="1:8" ht="18.75" customHeight="1">
      <c r="A48" s="356" t="s">
        <v>566</v>
      </c>
      <c r="B48" s="267"/>
      <c r="C48" s="77"/>
      <c r="D48" s="77"/>
      <c r="E48" s="368"/>
      <c r="F48" s="77"/>
      <c r="G48" s="50"/>
      <c r="H48" s="413"/>
    </row>
    <row r="49" spans="1:8" ht="18.75" customHeight="1">
      <c r="A49" s="356" t="s">
        <v>567</v>
      </c>
      <c r="B49" s="267">
        <v>720</v>
      </c>
      <c r="C49" s="77"/>
      <c r="D49" s="77">
        <v>927</v>
      </c>
      <c r="E49" s="368"/>
      <c r="F49" s="77"/>
      <c r="G49" s="50"/>
      <c r="H49" s="413"/>
    </row>
    <row r="50" spans="1:8" s="361" customFormat="1" ht="18.75" customHeight="1">
      <c r="A50" s="365" t="s">
        <v>891</v>
      </c>
      <c r="B50" s="366">
        <v>24</v>
      </c>
      <c r="C50" s="367"/>
      <c r="D50" s="367">
        <f>SUM(D51)</f>
        <v>16</v>
      </c>
      <c r="E50" s="368">
        <f>(D50/B50-1)*100</f>
        <v>-33.3</v>
      </c>
      <c r="F50" s="367"/>
      <c r="G50" s="368"/>
      <c r="H50" s="412"/>
    </row>
    <row r="51" spans="1:8" ht="18.75" customHeight="1">
      <c r="A51" s="356" t="s">
        <v>892</v>
      </c>
      <c r="B51" s="267">
        <v>24</v>
      </c>
      <c r="C51" s="77"/>
      <c r="D51" s="77">
        <v>16</v>
      </c>
      <c r="E51" s="368"/>
      <c r="F51" s="77"/>
      <c r="G51" s="50"/>
      <c r="H51" s="414"/>
    </row>
    <row r="52" spans="1:8" s="361" customFormat="1" ht="18.75" customHeight="1">
      <c r="A52" s="365" t="s">
        <v>893</v>
      </c>
      <c r="B52" s="366">
        <f>SUM(B53:B59)</f>
        <v>4058</v>
      </c>
      <c r="C52" s="367">
        <f>SUM(C53:C59)</f>
        <v>2565</v>
      </c>
      <c r="D52" s="367">
        <f>SUM(D53:D59)</f>
        <v>3429</v>
      </c>
      <c r="E52" s="368">
        <f>(D52/B52-1)*100</f>
        <v>-15.5</v>
      </c>
      <c r="F52" s="367">
        <f>SUM(F53:F59)</f>
        <v>1982</v>
      </c>
      <c r="G52" s="368">
        <f>(F52/C52-1)*100</f>
        <v>-22.7</v>
      </c>
      <c r="H52" s="412"/>
    </row>
    <row r="53" spans="1:8" ht="18.75" customHeight="1">
      <c r="A53" s="356" t="s">
        <v>568</v>
      </c>
      <c r="B53" s="267">
        <v>1640</v>
      </c>
      <c r="C53" s="77">
        <v>959</v>
      </c>
      <c r="D53" s="77">
        <v>1994</v>
      </c>
      <c r="E53" s="50"/>
      <c r="F53" s="77">
        <v>981</v>
      </c>
      <c r="G53" s="50"/>
      <c r="H53" s="413"/>
    </row>
    <row r="54" spans="1:8" ht="18.75" customHeight="1">
      <c r="A54" s="356" t="s">
        <v>569</v>
      </c>
      <c r="B54" s="267">
        <v>1044</v>
      </c>
      <c r="C54" s="77">
        <v>816</v>
      </c>
      <c r="D54" s="77">
        <v>709</v>
      </c>
      <c r="E54" s="50"/>
      <c r="F54" s="77">
        <v>363</v>
      </c>
      <c r="G54" s="50"/>
      <c r="H54" s="413"/>
    </row>
    <row r="55" spans="1:8" ht="18.75" customHeight="1">
      <c r="A55" s="356" t="s">
        <v>570</v>
      </c>
      <c r="B55" s="267">
        <v>724</v>
      </c>
      <c r="C55" s="77">
        <v>703</v>
      </c>
      <c r="D55" s="77">
        <v>169</v>
      </c>
      <c r="E55" s="50"/>
      <c r="F55" s="77">
        <v>128</v>
      </c>
      <c r="G55" s="50"/>
      <c r="H55" s="413"/>
    </row>
    <row r="56" spans="1:8" ht="18.75" customHeight="1">
      <c r="A56" s="356" t="s">
        <v>571</v>
      </c>
      <c r="B56" s="267">
        <v>63</v>
      </c>
      <c r="C56" s="77"/>
      <c r="D56" s="77">
        <v>225</v>
      </c>
      <c r="E56" s="50"/>
      <c r="F56" s="77">
        <v>178</v>
      </c>
      <c r="G56" s="50"/>
      <c r="H56" s="413"/>
    </row>
    <row r="57" spans="1:8" ht="18.75" customHeight="1">
      <c r="A57" s="356" t="s">
        <v>572</v>
      </c>
      <c r="B57" s="267">
        <v>31</v>
      </c>
      <c r="C57" s="77">
        <v>31</v>
      </c>
      <c r="D57" s="77">
        <v>240</v>
      </c>
      <c r="E57" s="50"/>
      <c r="F57" s="77">
        <v>240</v>
      </c>
      <c r="G57" s="50"/>
      <c r="H57" s="413"/>
    </row>
    <row r="58" spans="1:8" ht="18.75" customHeight="1">
      <c r="A58" s="356" t="s">
        <v>894</v>
      </c>
      <c r="B58" s="267"/>
      <c r="C58" s="77"/>
      <c r="D58" s="77">
        <v>80</v>
      </c>
      <c r="E58" s="50"/>
      <c r="F58" s="77">
        <v>80</v>
      </c>
      <c r="G58" s="50"/>
      <c r="H58" s="413"/>
    </row>
    <row r="59" spans="1:8" ht="18.75" customHeight="1">
      <c r="A59" s="389" t="s">
        <v>573</v>
      </c>
      <c r="B59" s="267">
        <v>556</v>
      </c>
      <c r="C59" s="77">
        <v>56</v>
      </c>
      <c r="D59" s="77">
        <v>12</v>
      </c>
      <c r="E59" s="50"/>
      <c r="F59" s="77">
        <v>12</v>
      </c>
      <c r="G59" s="50"/>
      <c r="H59" s="413"/>
    </row>
    <row r="60" spans="1:8" s="361" customFormat="1" ht="18.75" customHeight="1" thickBot="1">
      <c r="A60" s="390" t="s">
        <v>895</v>
      </c>
      <c r="B60" s="366">
        <v>75</v>
      </c>
      <c r="C60" s="367">
        <v>41</v>
      </c>
      <c r="D60" s="367"/>
      <c r="E60" s="420">
        <f>(D60/B60-1)*100</f>
        <v>-100</v>
      </c>
      <c r="F60" s="421"/>
      <c r="G60" s="420">
        <f>(F60/C60-1)*100</f>
        <v>-100</v>
      </c>
      <c r="H60" s="412"/>
    </row>
    <row r="61" spans="1:8" s="391" customFormat="1" ht="24" customHeight="1">
      <c r="A61" s="403" t="s">
        <v>903</v>
      </c>
      <c r="B61" s="422">
        <f>SUM(B10,B14,B17,B25,B27,B30,B33,B36,B37,B41,B45,B47,B50,B52,B60)</f>
        <v>223610</v>
      </c>
      <c r="C61" s="392">
        <f>SUM(C10,C14,C17,C25,C27,C30,C33,C36,C37,C41,C45,C47,C50,C52,C60)</f>
        <v>216162</v>
      </c>
      <c r="D61" s="392">
        <f>SUM(D10,D14,D17,D25,D27,D30,D33,D36,D37,D41,D45,D47,D50,D52,D60,D7)</f>
        <v>493405</v>
      </c>
      <c r="E61" s="338">
        <f>(D61/B61-1)*100</f>
        <v>120.7</v>
      </c>
      <c r="F61" s="392">
        <f>SUM(F10,F14,F17,F25,F27,F30,F33,F36,F37,F41,F45,F47,F50,F52,F60)</f>
        <v>484316</v>
      </c>
      <c r="G61" s="338">
        <f>(F61/C61-1)*100</f>
        <v>124.1</v>
      </c>
      <c r="H61" s="412"/>
    </row>
    <row r="62" spans="1:8" s="394" customFormat="1" ht="18.75" customHeight="1">
      <c r="A62" s="404" t="s">
        <v>899</v>
      </c>
      <c r="B62" s="422"/>
      <c r="C62" s="392"/>
      <c r="D62" s="392">
        <v>670</v>
      </c>
      <c r="E62" s="338"/>
      <c r="F62" s="392"/>
      <c r="G62" s="338"/>
      <c r="H62" s="393"/>
    </row>
    <row r="63" spans="1:8" s="398" customFormat="1" ht="18.75" customHeight="1">
      <c r="A63" s="404" t="s">
        <v>900</v>
      </c>
      <c r="B63" s="376">
        <v>25329</v>
      </c>
      <c r="C63" s="395"/>
      <c r="D63" s="377">
        <v>50000</v>
      </c>
      <c r="E63" s="338">
        <f>(D63/B63-1)*100</f>
        <v>97.4</v>
      </c>
      <c r="F63" s="396"/>
      <c r="G63" s="396"/>
      <c r="H63" s="397"/>
    </row>
    <row r="64" spans="1:8" s="398" customFormat="1" ht="18.75" customHeight="1">
      <c r="A64" s="404" t="s">
        <v>901</v>
      </c>
      <c r="B64" s="376">
        <v>184700</v>
      </c>
      <c r="C64" s="395"/>
      <c r="D64" s="377"/>
      <c r="E64" s="338">
        <f>(D64/B64-1)*100</f>
        <v>-100</v>
      </c>
      <c r="F64" s="396"/>
      <c r="G64" s="396"/>
      <c r="H64" s="397"/>
    </row>
    <row r="65" spans="1:8" s="398" customFormat="1" ht="18.75" customHeight="1">
      <c r="A65" s="404" t="s">
        <v>902</v>
      </c>
      <c r="B65" s="376">
        <v>75603</v>
      </c>
      <c r="C65" s="395"/>
      <c r="D65" s="377">
        <v>58486</v>
      </c>
      <c r="E65" s="338">
        <f>(D65/B65-1)*100</f>
        <v>-22.6</v>
      </c>
      <c r="F65" s="396"/>
      <c r="G65" s="396"/>
      <c r="H65" s="397"/>
    </row>
    <row r="66" spans="1:8" s="398" customFormat="1" ht="18.75" customHeight="1" thickBot="1">
      <c r="A66" s="405" t="s">
        <v>5</v>
      </c>
      <c r="B66" s="423">
        <v>509242</v>
      </c>
      <c r="C66" s="400"/>
      <c r="D66" s="399">
        <v>602561</v>
      </c>
      <c r="E66" s="333">
        <f>(D66/B66-1)*100</f>
        <v>18.3</v>
      </c>
      <c r="F66" s="401"/>
      <c r="G66" s="401"/>
      <c r="H66" s="402"/>
    </row>
    <row r="67" spans="1:12" s="119" customFormat="1" ht="30" customHeight="1">
      <c r="A67" s="580" t="s">
        <v>600</v>
      </c>
      <c r="B67" s="580"/>
      <c r="C67" s="580"/>
      <c r="D67" s="580"/>
      <c r="E67" s="580"/>
      <c r="F67" s="580"/>
      <c r="G67" s="580"/>
      <c r="H67" s="580"/>
      <c r="I67" s="118"/>
      <c r="J67" s="118"/>
      <c r="K67" s="118"/>
      <c r="L67" s="425"/>
    </row>
  </sheetData>
  <sheetProtection/>
  <mergeCells count="11">
    <mergeCell ref="A2:H2"/>
    <mergeCell ref="G3:H3"/>
    <mergeCell ref="A4:A6"/>
    <mergeCell ref="B4:C4"/>
    <mergeCell ref="D4:G4"/>
    <mergeCell ref="H4:H6"/>
    <mergeCell ref="B5:B6"/>
    <mergeCell ref="C5:C6"/>
    <mergeCell ref="A67:H67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5" sqref="A15"/>
    </sheetView>
  </sheetViews>
  <sheetFormatPr defaultColWidth="9.00390625" defaultRowHeight="15.75"/>
  <cols>
    <col min="1" max="1" width="23.50390625" style="0" customWidth="1"/>
    <col min="2" max="2" width="9.50390625" style="0" customWidth="1"/>
    <col min="3" max="11" width="10.875" style="0" customWidth="1"/>
  </cols>
  <sheetData>
    <row r="1" spans="1:12" ht="14.25">
      <c r="A1" s="441" t="s">
        <v>597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>
      <c r="A2" s="581" t="s">
        <v>909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6"/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7"/>
      <c r="K3" s="35" t="s">
        <v>1</v>
      </c>
      <c r="L3" s="6"/>
    </row>
    <row r="4" spans="1:12" ht="34.5" customHeight="1">
      <c r="A4" s="8" t="s">
        <v>6</v>
      </c>
      <c r="B4" s="10" t="s">
        <v>42</v>
      </c>
      <c r="C4" s="10" t="s">
        <v>43</v>
      </c>
      <c r="D4" s="10" t="s">
        <v>43</v>
      </c>
      <c r="E4" s="10" t="s">
        <v>43</v>
      </c>
      <c r="F4" s="10" t="s">
        <v>43</v>
      </c>
      <c r="G4" s="10" t="s">
        <v>71</v>
      </c>
      <c r="H4" s="10" t="s">
        <v>71</v>
      </c>
      <c r="I4" s="10" t="s">
        <v>71</v>
      </c>
      <c r="J4" s="10" t="s">
        <v>71</v>
      </c>
      <c r="K4" s="10" t="s">
        <v>71</v>
      </c>
      <c r="L4" s="6"/>
    </row>
    <row r="5" spans="1:12" ht="22.5" customHeight="1">
      <c r="A5" s="34" t="s">
        <v>45</v>
      </c>
      <c r="B5" s="36"/>
      <c r="C5" s="36"/>
      <c r="D5" s="36"/>
      <c r="E5" s="36"/>
      <c r="F5" s="36"/>
      <c r="G5" s="36"/>
      <c r="H5" s="36"/>
      <c r="I5" s="36"/>
      <c r="J5" s="37"/>
      <c r="K5" s="37"/>
      <c r="L5" s="6"/>
    </row>
    <row r="6" spans="1:12" ht="22.5" customHeight="1">
      <c r="A6" s="34" t="s">
        <v>46</v>
      </c>
      <c r="B6" s="36"/>
      <c r="C6" s="36"/>
      <c r="D6" s="36"/>
      <c r="E6" s="36"/>
      <c r="F6" s="36"/>
      <c r="G6" s="36"/>
      <c r="H6" s="36"/>
      <c r="I6" s="36"/>
      <c r="J6" s="37"/>
      <c r="K6" s="37"/>
      <c r="L6" s="6"/>
    </row>
    <row r="7" spans="1:12" ht="22.5" customHeight="1">
      <c r="A7" s="34" t="s">
        <v>47</v>
      </c>
      <c r="B7" s="36"/>
      <c r="C7" s="36"/>
      <c r="D7" s="36"/>
      <c r="E7" s="36"/>
      <c r="F7" s="36"/>
      <c r="G7" s="36"/>
      <c r="H7" s="36"/>
      <c r="I7" s="36"/>
      <c r="J7" s="37"/>
      <c r="K7" s="37"/>
      <c r="L7" s="6"/>
    </row>
    <row r="8" spans="1:12" ht="22.5" customHeight="1">
      <c r="A8" s="34" t="s">
        <v>48</v>
      </c>
      <c r="B8" s="36"/>
      <c r="C8" s="36"/>
      <c r="D8" s="36"/>
      <c r="E8" s="36"/>
      <c r="F8" s="36"/>
      <c r="G8" s="36"/>
      <c r="H8" s="36"/>
      <c r="I8" s="36"/>
      <c r="J8" s="37"/>
      <c r="K8" s="37"/>
      <c r="L8" s="6"/>
    </row>
    <row r="9" spans="1:12" ht="22.5" customHeight="1">
      <c r="A9" s="34" t="s">
        <v>49</v>
      </c>
      <c r="B9" s="36"/>
      <c r="C9" s="36"/>
      <c r="D9" s="36"/>
      <c r="E9" s="36"/>
      <c r="F9" s="36"/>
      <c r="G9" s="38"/>
      <c r="H9" s="36"/>
      <c r="I9" s="36"/>
      <c r="J9" s="37"/>
      <c r="K9" s="37"/>
      <c r="L9" s="6"/>
    </row>
    <row r="10" spans="1:12" ht="22.5" customHeight="1">
      <c r="A10" s="34" t="s">
        <v>50</v>
      </c>
      <c r="B10" s="36"/>
      <c r="C10" s="36"/>
      <c r="D10" s="36"/>
      <c r="E10" s="36"/>
      <c r="F10" s="36"/>
      <c r="G10" s="36"/>
      <c r="H10" s="36"/>
      <c r="I10" s="36"/>
      <c r="J10" s="37"/>
      <c r="K10" s="37"/>
      <c r="L10" s="6"/>
    </row>
    <row r="11" spans="1:12" ht="22.5" customHeight="1">
      <c r="A11" s="34" t="s">
        <v>51</v>
      </c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6"/>
    </row>
    <row r="12" spans="1:12" ht="22.5" customHeight="1">
      <c r="A12" s="34" t="s">
        <v>52</v>
      </c>
      <c r="B12" s="36"/>
      <c r="C12" s="36"/>
      <c r="D12" s="36"/>
      <c r="E12" s="36"/>
      <c r="F12" s="36"/>
      <c r="G12" s="36"/>
      <c r="H12" s="36"/>
      <c r="I12" s="36"/>
      <c r="J12" s="37"/>
      <c r="K12" s="37"/>
      <c r="L12" s="6"/>
    </row>
    <row r="13" spans="1:12" ht="22.5" customHeight="1">
      <c r="A13" s="34" t="s">
        <v>53</v>
      </c>
      <c r="B13" s="36"/>
      <c r="C13" s="36"/>
      <c r="D13" s="36"/>
      <c r="E13" s="36"/>
      <c r="F13" s="36"/>
      <c r="G13" s="36"/>
      <c r="H13" s="36"/>
      <c r="I13" s="36"/>
      <c r="J13" s="37"/>
      <c r="K13" s="37"/>
      <c r="L13" s="6"/>
    </row>
    <row r="14" spans="1:12" ht="22.5" customHeight="1">
      <c r="A14" s="34" t="s">
        <v>54</v>
      </c>
      <c r="B14" s="36"/>
      <c r="C14" s="36"/>
      <c r="D14" s="36"/>
      <c r="E14" s="36"/>
      <c r="F14" s="36"/>
      <c r="G14" s="36"/>
      <c r="H14" s="36"/>
      <c r="I14" s="36"/>
      <c r="J14" s="37"/>
      <c r="K14" s="37"/>
      <c r="L14" s="6"/>
    </row>
    <row r="15" spans="1:12" ht="22.5" customHeight="1">
      <c r="A15" s="34" t="s">
        <v>55</v>
      </c>
      <c r="B15" s="36"/>
      <c r="C15" s="36"/>
      <c r="D15" s="36"/>
      <c r="E15" s="36"/>
      <c r="F15" s="36"/>
      <c r="G15" s="36"/>
      <c r="H15" s="36"/>
      <c r="I15" s="36"/>
      <c r="J15" s="37"/>
      <c r="K15" s="37"/>
      <c r="L15" s="6"/>
    </row>
    <row r="16" spans="1:12" ht="22.5" customHeight="1">
      <c r="A16" s="39" t="s">
        <v>4</v>
      </c>
      <c r="B16" s="40"/>
      <c r="C16" s="40"/>
      <c r="D16" s="40"/>
      <c r="E16" s="40"/>
      <c r="F16" s="40"/>
      <c r="G16" s="40"/>
      <c r="H16" s="40"/>
      <c r="I16" s="40"/>
      <c r="J16" s="37"/>
      <c r="K16" s="37"/>
      <c r="L16" s="6"/>
    </row>
    <row r="17" spans="1:12" ht="35.25" customHeight="1">
      <c r="A17" s="582" t="s">
        <v>574</v>
      </c>
      <c r="B17" s="583"/>
      <c r="C17" s="583"/>
      <c r="D17" s="583"/>
      <c r="E17" s="583"/>
      <c r="F17" s="583"/>
      <c r="G17" s="583"/>
      <c r="H17" s="583"/>
      <c r="I17" s="583"/>
      <c r="J17" s="583"/>
      <c r="K17" s="583"/>
      <c r="L17" s="18"/>
    </row>
  </sheetData>
  <sheetProtection/>
  <mergeCells count="2">
    <mergeCell ref="A2:K2"/>
    <mergeCell ref="A17:K17"/>
  </mergeCells>
  <printOptions/>
  <pageMargins left="0.71" right="0.71" top="0.75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showGridLines="0" zoomScalePageLayoutView="0" workbookViewId="0" topLeftCell="A1">
      <selection activeCell="A1" sqref="A1:IV16384"/>
    </sheetView>
  </sheetViews>
  <sheetFormatPr defaultColWidth="9.00390625" defaultRowHeight="15.75"/>
  <cols>
    <col min="1" max="1" width="47.75390625" style="102" customWidth="1"/>
    <col min="2" max="2" width="12.00390625" style="102" customWidth="1"/>
    <col min="3" max="3" width="15.25390625" style="102" customWidth="1"/>
    <col min="4" max="4" width="14.125" style="342" customWidth="1"/>
    <col min="5" max="16384" width="9.00390625" style="102" customWidth="1"/>
  </cols>
  <sheetData>
    <row r="1" ht="23.25" customHeight="1">
      <c r="A1" s="452" t="s">
        <v>923</v>
      </c>
    </row>
    <row r="2" spans="1:4" ht="37.5" customHeight="1">
      <c r="A2" s="585" t="s">
        <v>928</v>
      </c>
      <c r="B2" s="585"/>
      <c r="C2" s="585"/>
      <c r="D2" s="585"/>
    </row>
    <row r="3" spans="1:3" ht="16.5" customHeight="1">
      <c r="A3" s="428"/>
      <c r="B3" s="428"/>
      <c r="C3" s="429"/>
    </row>
    <row r="4" spans="1:4" ht="21.75" customHeight="1" thickBot="1">
      <c r="A4" s="430"/>
      <c r="B4" s="430"/>
      <c r="D4" s="451" t="s">
        <v>924</v>
      </c>
    </row>
    <row r="5" spans="1:4" ht="41.25" customHeight="1">
      <c r="A5" s="442" t="s">
        <v>910</v>
      </c>
      <c r="B5" s="444" t="s">
        <v>911</v>
      </c>
      <c r="C5" s="444" t="s">
        <v>912</v>
      </c>
      <c r="D5" s="445" t="s">
        <v>925</v>
      </c>
    </row>
    <row r="6" spans="1:4" ht="31.5" customHeight="1">
      <c r="A6" s="433" t="s">
        <v>913</v>
      </c>
      <c r="B6" s="434">
        <f>B7+B8+B9+B10+B11</f>
        <v>180</v>
      </c>
      <c r="C6" s="434">
        <f>C7+C8+C9+C10+C11</f>
        <v>180</v>
      </c>
      <c r="D6" s="447">
        <f>C6/B6*100</f>
        <v>100</v>
      </c>
    </row>
    <row r="7" spans="1:4" ht="31.5" customHeight="1">
      <c r="A7" s="431" t="s">
        <v>914</v>
      </c>
      <c r="B7" s="432"/>
      <c r="C7" s="437"/>
      <c r="D7" s="447"/>
    </row>
    <row r="8" spans="1:4" ht="31.5" customHeight="1">
      <c r="A8" s="431" t="s">
        <v>915</v>
      </c>
      <c r="B8" s="432"/>
      <c r="C8" s="437"/>
      <c r="D8" s="447"/>
    </row>
    <row r="9" spans="1:4" ht="31.5" customHeight="1">
      <c r="A9" s="431" t="s">
        <v>916</v>
      </c>
      <c r="B9" s="432"/>
      <c r="C9" s="437"/>
      <c r="D9" s="447"/>
    </row>
    <row r="10" spans="1:4" ht="31.5" customHeight="1">
      <c r="A10" s="431" t="s">
        <v>917</v>
      </c>
      <c r="B10" s="432"/>
      <c r="C10" s="437"/>
      <c r="D10" s="447"/>
    </row>
    <row r="11" spans="1:4" ht="31.5" customHeight="1">
      <c r="A11" s="435" t="s">
        <v>918</v>
      </c>
      <c r="B11" s="432">
        <v>180</v>
      </c>
      <c r="C11" s="432">
        <v>180</v>
      </c>
      <c r="D11" s="446">
        <f>C11/B11*100</f>
        <v>100</v>
      </c>
    </row>
    <row r="12" spans="1:4" ht="31.5" customHeight="1">
      <c r="A12" s="433" t="s">
        <v>56</v>
      </c>
      <c r="B12" s="432"/>
      <c r="C12" s="432"/>
      <c r="D12" s="447"/>
    </row>
    <row r="13" spans="1:4" ht="31.5" customHeight="1">
      <c r="A13" s="433" t="s">
        <v>57</v>
      </c>
      <c r="B13" s="434"/>
      <c r="C13" s="434"/>
      <c r="D13" s="447"/>
    </row>
    <row r="14" spans="1:4" ht="31.5" customHeight="1">
      <c r="A14" s="433" t="s">
        <v>58</v>
      </c>
      <c r="B14" s="434"/>
      <c r="C14" s="434"/>
      <c r="D14" s="447"/>
    </row>
    <row r="15" spans="1:4" ht="31.5" customHeight="1">
      <c r="A15" s="436" t="s">
        <v>919</v>
      </c>
      <c r="B15" s="434"/>
      <c r="C15" s="434"/>
      <c r="D15" s="447"/>
    </row>
    <row r="16" spans="1:4" ht="31.5" customHeight="1">
      <c r="A16" s="438" t="s">
        <v>920</v>
      </c>
      <c r="B16" s="434">
        <f>B15+B14+B13+B12+B6</f>
        <v>180</v>
      </c>
      <c r="C16" s="434">
        <f>C15+C14+C13+C12+C6</f>
        <v>180</v>
      </c>
      <c r="D16" s="447">
        <f>C16/B16*100</f>
        <v>100</v>
      </c>
    </row>
    <row r="17" spans="1:4" ht="27" customHeight="1">
      <c r="A17" s="449" t="s">
        <v>59</v>
      </c>
      <c r="B17" s="443"/>
      <c r="C17" s="443"/>
      <c r="D17" s="447"/>
    </row>
    <row r="18" spans="1:4" ht="24.75" customHeight="1">
      <c r="A18" s="449" t="s">
        <v>926</v>
      </c>
      <c r="B18" s="434"/>
      <c r="C18" s="434"/>
      <c r="D18" s="447"/>
    </row>
    <row r="19" spans="1:4" ht="31.5" customHeight="1" thickBot="1">
      <c r="A19" s="439" t="s">
        <v>921</v>
      </c>
      <c r="B19" s="440">
        <f>B18+B16</f>
        <v>180</v>
      </c>
      <c r="C19" s="440">
        <f>C18+C16</f>
        <v>180</v>
      </c>
      <c r="D19" s="448">
        <f>C19/B19*100</f>
        <v>100</v>
      </c>
    </row>
    <row r="20" spans="1:3" ht="24.75" customHeight="1">
      <c r="A20" s="584"/>
      <c r="B20" s="584"/>
      <c r="C20" s="584"/>
    </row>
  </sheetData>
  <sheetProtection/>
  <mergeCells count="2">
    <mergeCell ref="A20:C20"/>
    <mergeCell ref="A2:D2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showGridLines="0" zoomScalePageLayoutView="0" workbookViewId="0" topLeftCell="A7">
      <selection activeCell="A17" sqref="A17"/>
    </sheetView>
  </sheetViews>
  <sheetFormatPr defaultColWidth="9.00390625" defaultRowHeight="15.75"/>
  <cols>
    <col min="1" max="1" width="37.125" style="102" customWidth="1"/>
    <col min="2" max="3" width="12.375" style="102" customWidth="1"/>
    <col min="4" max="4" width="16.625" style="469" customWidth="1"/>
    <col min="5" max="16384" width="9.00390625" style="102" customWidth="1"/>
  </cols>
  <sheetData>
    <row r="1" ht="23.25" customHeight="1">
      <c r="A1" s="466" t="s">
        <v>942</v>
      </c>
    </row>
    <row r="2" spans="1:4" ht="37.5" customHeight="1">
      <c r="A2" s="585" t="s">
        <v>946</v>
      </c>
      <c r="B2" s="585"/>
      <c r="C2" s="585"/>
      <c r="D2" s="585"/>
    </row>
    <row r="3" spans="1:4" ht="21.75" customHeight="1" thickBot="1">
      <c r="A3" s="587" t="s">
        <v>929</v>
      </c>
      <c r="B3" s="587"/>
      <c r="C3" s="587"/>
      <c r="D3" s="587"/>
    </row>
    <row r="4" spans="1:4" ht="43.5" customHeight="1">
      <c r="A4" s="465" t="s">
        <v>930</v>
      </c>
      <c r="B4" s="470" t="s">
        <v>931</v>
      </c>
      <c r="C4" s="470" t="s">
        <v>932</v>
      </c>
      <c r="D4" s="473" t="s">
        <v>944</v>
      </c>
    </row>
    <row r="5" spans="1:4" ht="31.5" customHeight="1">
      <c r="A5" s="455" t="s">
        <v>933</v>
      </c>
      <c r="B5" s="456"/>
      <c r="C5" s="471"/>
      <c r="D5" s="447"/>
    </row>
    <row r="6" spans="1:4" ht="31.5" customHeight="1">
      <c r="A6" s="455" t="s">
        <v>934</v>
      </c>
      <c r="B6" s="456">
        <f>SUM(B7:B11)</f>
        <v>180</v>
      </c>
      <c r="C6" s="456">
        <f>SUM(C7:C11)</f>
        <v>180</v>
      </c>
      <c r="D6" s="447">
        <f>C6/B6*100</f>
        <v>100</v>
      </c>
    </row>
    <row r="7" spans="1:4" ht="31.5" customHeight="1">
      <c r="A7" s="457" t="s">
        <v>935</v>
      </c>
      <c r="B7" s="458"/>
      <c r="C7" s="454"/>
      <c r="D7" s="447"/>
    </row>
    <row r="8" spans="1:4" ht="31.5" customHeight="1">
      <c r="A8" s="459" t="s">
        <v>936</v>
      </c>
      <c r="B8" s="458"/>
      <c r="C8" s="454"/>
      <c r="D8" s="447"/>
    </row>
    <row r="9" spans="1:4" ht="31.5" customHeight="1">
      <c r="A9" s="460" t="s">
        <v>937</v>
      </c>
      <c r="B9" s="461"/>
      <c r="C9" s="472"/>
      <c r="D9" s="447"/>
    </row>
    <row r="10" spans="1:4" ht="31.5" customHeight="1">
      <c r="A10" s="460" t="s">
        <v>938</v>
      </c>
      <c r="B10" s="458"/>
      <c r="C10" s="454"/>
      <c r="D10" s="447"/>
    </row>
    <row r="11" spans="1:4" ht="31.5" customHeight="1">
      <c r="A11" s="460" t="s">
        <v>939</v>
      </c>
      <c r="B11" s="458">
        <v>180</v>
      </c>
      <c r="C11" s="458">
        <f>C12</f>
        <v>180</v>
      </c>
      <c r="D11" s="446">
        <f>C11/B11*100</f>
        <v>100</v>
      </c>
    </row>
    <row r="12" spans="1:4" ht="31.5" customHeight="1">
      <c r="A12" s="460" t="s">
        <v>940</v>
      </c>
      <c r="B12" s="458">
        <v>180</v>
      </c>
      <c r="C12" s="454">
        <v>180</v>
      </c>
      <c r="D12" s="446">
        <f>C12/B12*100</f>
        <v>100</v>
      </c>
    </row>
    <row r="13" spans="1:4" ht="31.5" customHeight="1">
      <c r="A13" s="455" t="s">
        <v>941</v>
      </c>
      <c r="B13" s="456"/>
      <c r="C13" s="456"/>
      <c r="D13" s="447"/>
    </row>
    <row r="14" spans="1:4" ht="31.5" customHeight="1">
      <c r="A14" s="462" t="s">
        <v>61</v>
      </c>
      <c r="B14" s="456">
        <f>B13+B6+B5</f>
        <v>180</v>
      </c>
      <c r="C14" s="456">
        <f>C13+C6+C5</f>
        <v>180</v>
      </c>
      <c r="D14" s="447">
        <f>C14/B14*100</f>
        <v>100</v>
      </c>
    </row>
    <row r="15" spans="1:4" ht="29.25" customHeight="1">
      <c r="A15" s="468" t="s">
        <v>60</v>
      </c>
      <c r="B15" s="467"/>
      <c r="C15" s="467"/>
      <c r="D15" s="447"/>
    </row>
    <row r="16" spans="1:4" ht="27.75" customHeight="1">
      <c r="A16" s="453" t="s">
        <v>943</v>
      </c>
      <c r="B16" s="456"/>
      <c r="C16" s="471"/>
      <c r="D16" s="447"/>
    </row>
    <row r="17" spans="1:4" ht="31.5" customHeight="1" thickBot="1">
      <c r="A17" s="463" t="s">
        <v>922</v>
      </c>
      <c r="B17" s="464">
        <f>B14+B16</f>
        <v>180</v>
      </c>
      <c r="C17" s="464">
        <f>C14+C16</f>
        <v>180</v>
      </c>
      <c r="D17" s="448">
        <f>C17/B17*100</f>
        <v>100</v>
      </c>
    </row>
    <row r="18" spans="1:3" ht="24.75" customHeight="1">
      <c r="A18" s="586"/>
      <c r="B18" s="586"/>
      <c r="C18" s="586"/>
    </row>
  </sheetData>
  <sheetProtection/>
  <mergeCells count="3">
    <mergeCell ref="A18:C18"/>
    <mergeCell ref="A3:D3"/>
    <mergeCell ref="A2:D2"/>
  </mergeCells>
  <printOptions/>
  <pageMargins left="0.71" right="0.71" top="0.75" bottom="0.75" header="0.31" footer="0.3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3">
      <selection activeCell="A20" sqref="A20:IV20"/>
    </sheetView>
  </sheetViews>
  <sheetFormatPr defaultColWidth="9.00390625" defaultRowHeight="15.75"/>
  <cols>
    <col min="1" max="1" width="47.75390625" style="102" customWidth="1"/>
    <col min="2" max="2" width="12.00390625" style="102" customWidth="1"/>
    <col min="3" max="3" width="15.25390625" style="102" customWidth="1"/>
    <col min="4" max="4" width="14.125" style="342" customWidth="1"/>
    <col min="5" max="16384" width="9.00390625" style="102" customWidth="1"/>
  </cols>
  <sheetData>
    <row r="1" ht="23.25" customHeight="1">
      <c r="A1" s="452" t="s">
        <v>948</v>
      </c>
    </row>
    <row r="2" spans="1:4" ht="37.5" customHeight="1">
      <c r="A2" s="585" t="s">
        <v>949</v>
      </c>
      <c r="B2" s="585"/>
      <c r="C2" s="585"/>
      <c r="D2" s="585"/>
    </row>
    <row r="3" spans="1:3" ht="16.5" customHeight="1">
      <c r="A3" s="428"/>
      <c r="B3" s="428"/>
      <c r="C3" s="429"/>
    </row>
    <row r="4" spans="1:4" ht="21.75" customHeight="1" thickBot="1">
      <c r="A4" s="430"/>
      <c r="B4" s="430"/>
      <c r="D4" s="451" t="s">
        <v>924</v>
      </c>
    </row>
    <row r="5" spans="1:4" ht="41.25" customHeight="1">
      <c r="A5" s="442" t="s">
        <v>910</v>
      </c>
      <c r="B5" s="444" t="s">
        <v>911</v>
      </c>
      <c r="C5" s="444" t="s">
        <v>912</v>
      </c>
      <c r="D5" s="445" t="s">
        <v>925</v>
      </c>
    </row>
    <row r="6" spans="1:4" ht="31.5" customHeight="1">
      <c r="A6" s="433" t="s">
        <v>913</v>
      </c>
      <c r="B6" s="434">
        <f>B7+B8+B9+B10+B11</f>
        <v>180</v>
      </c>
      <c r="C6" s="434">
        <f>C7+C8+C9+C10+C11</f>
        <v>180</v>
      </c>
      <c r="D6" s="447">
        <f>C6/B6*100</f>
        <v>100</v>
      </c>
    </row>
    <row r="7" spans="1:4" ht="31.5" customHeight="1">
      <c r="A7" s="431" t="s">
        <v>914</v>
      </c>
      <c r="B7" s="432"/>
      <c r="C7" s="437"/>
      <c r="D7" s="447"/>
    </row>
    <row r="8" spans="1:4" ht="31.5" customHeight="1">
      <c r="A8" s="431" t="s">
        <v>915</v>
      </c>
      <c r="B8" s="432"/>
      <c r="C8" s="437"/>
      <c r="D8" s="447"/>
    </row>
    <row r="9" spans="1:4" ht="31.5" customHeight="1">
      <c r="A9" s="431" t="s">
        <v>916</v>
      </c>
      <c r="B9" s="432"/>
      <c r="C9" s="437"/>
      <c r="D9" s="447"/>
    </row>
    <row r="10" spans="1:4" ht="31.5" customHeight="1">
      <c r="A10" s="431" t="s">
        <v>917</v>
      </c>
      <c r="B10" s="432"/>
      <c r="C10" s="437"/>
      <c r="D10" s="447"/>
    </row>
    <row r="11" spans="1:4" ht="31.5" customHeight="1">
      <c r="A11" s="435" t="s">
        <v>918</v>
      </c>
      <c r="B11" s="432">
        <v>180</v>
      </c>
      <c r="C11" s="432">
        <v>180</v>
      </c>
      <c r="D11" s="446">
        <f>C11/B11*100</f>
        <v>100</v>
      </c>
    </row>
    <row r="12" spans="1:4" ht="31.5" customHeight="1">
      <c r="A12" s="433" t="s">
        <v>56</v>
      </c>
      <c r="B12" s="432"/>
      <c r="C12" s="432"/>
      <c r="D12" s="447"/>
    </row>
    <row r="13" spans="1:4" ht="31.5" customHeight="1">
      <c r="A13" s="433" t="s">
        <v>57</v>
      </c>
      <c r="B13" s="434"/>
      <c r="C13" s="434"/>
      <c r="D13" s="447"/>
    </row>
    <row r="14" spans="1:4" ht="31.5" customHeight="1">
      <c r="A14" s="433" t="s">
        <v>58</v>
      </c>
      <c r="B14" s="434"/>
      <c r="C14" s="434"/>
      <c r="D14" s="447"/>
    </row>
    <row r="15" spans="1:4" ht="31.5" customHeight="1">
      <c r="A15" s="436" t="s">
        <v>919</v>
      </c>
      <c r="B15" s="434"/>
      <c r="C15" s="434"/>
      <c r="D15" s="447"/>
    </row>
    <row r="16" spans="1:4" ht="31.5" customHeight="1">
      <c r="A16" s="438" t="s">
        <v>920</v>
      </c>
      <c r="B16" s="434">
        <f>B15+B14+B13+B12+B6</f>
        <v>180</v>
      </c>
      <c r="C16" s="434">
        <f>C15+C14+C13+C12+C6</f>
        <v>180</v>
      </c>
      <c r="D16" s="447">
        <f>C16/B16*100</f>
        <v>100</v>
      </c>
    </row>
    <row r="17" spans="1:4" ht="27" customHeight="1">
      <c r="A17" s="449" t="s">
        <v>59</v>
      </c>
      <c r="B17" s="443"/>
      <c r="C17" s="443"/>
      <c r="D17" s="447"/>
    </row>
    <row r="18" spans="1:4" ht="24.75" customHeight="1">
      <c r="A18" s="449" t="s">
        <v>926</v>
      </c>
      <c r="B18" s="434"/>
      <c r="C18" s="434"/>
      <c r="D18" s="447"/>
    </row>
    <row r="19" spans="1:4" ht="31.5" customHeight="1" thickBot="1">
      <c r="A19" s="439" t="s">
        <v>921</v>
      </c>
      <c r="B19" s="440">
        <f>B18+B16</f>
        <v>180</v>
      </c>
      <c r="C19" s="440">
        <f>C18+C16</f>
        <v>180</v>
      </c>
      <c r="D19" s="448">
        <f>C19/B19*100</f>
        <v>100</v>
      </c>
    </row>
    <row r="20" spans="1:12" ht="35.25" customHeight="1">
      <c r="A20" s="599" t="s">
        <v>982</v>
      </c>
      <c r="B20" s="599"/>
      <c r="C20" s="599"/>
      <c r="D20" s="599"/>
      <c r="E20" s="598"/>
      <c r="F20" s="598"/>
      <c r="G20" s="598"/>
      <c r="H20" s="113"/>
      <c r="I20" s="113"/>
      <c r="J20" s="113"/>
      <c r="K20" s="113"/>
      <c r="L20" s="424"/>
    </row>
  </sheetData>
  <sheetProtection/>
  <mergeCells count="2">
    <mergeCell ref="A2:D2"/>
    <mergeCell ref="A20:D20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4">
      <selection activeCell="A11" sqref="A11"/>
    </sheetView>
  </sheetViews>
  <sheetFormatPr defaultColWidth="9.00390625" defaultRowHeight="15.75"/>
  <cols>
    <col min="1" max="1" width="37.125" style="102" customWidth="1"/>
    <col min="2" max="3" width="12.375" style="102" customWidth="1"/>
    <col min="4" max="4" width="16.625" style="469" customWidth="1"/>
    <col min="5" max="16384" width="9.00390625" style="102" customWidth="1"/>
  </cols>
  <sheetData>
    <row r="1" ht="23.25" customHeight="1">
      <c r="A1" s="466" t="s">
        <v>951</v>
      </c>
    </row>
    <row r="2" spans="1:4" ht="37.5" customHeight="1">
      <c r="A2" s="585" t="s">
        <v>950</v>
      </c>
      <c r="B2" s="585"/>
      <c r="C2" s="585"/>
      <c r="D2" s="585"/>
    </row>
    <row r="3" spans="1:4" ht="21.75" customHeight="1" thickBot="1">
      <c r="A3" s="587" t="s">
        <v>929</v>
      </c>
      <c r="B3" s="587"/>
      <c r="C3" s="587"/>
      <c r="D3" s="587"/>
    </row>
    <row r="4" spans="1:4" ht="43.5" customHeight="1">
      <c r="A4" s="465" t="s">
        <v>930</v>
      </c>
      <c r="B4" s="470" t="s">
        <v>931</v>
      </c>
      <c r="C4" s="470" t="s">
        <v>932</v>
      </c>
      <c r="D4" s="473" t="s">
        <v>944</v>
      </c>
    </row>
    <row r="5" spans="1:4" ht="31.5" customHeight="1">
      <c r="A5" s="455" t="s">
        <v>933</v>
      </c>
      <c r="B5" s="456"/>
      <c r="C5" s="471"/>
      <c r="D5" s="447"/>
    </row>
    <row r="6" spans="1:4" ht="31.5" customHeight="1">
      <c r="A6" s="455" t="s">
        <v>934</v>
      </c>
      <c r="B6" s="456">
        <f>SUM(B7:B11)</f>
        <v>180</v>
      </c>
      <c r="C6" s="456">
        <f>SUM(C7:C11)</f>
        <v>180</v>
      </c>
      <c r="D6" s="447">
        <f>C6/B6*100</f>
        <v>100</v>
      </c>
    </row>
    <row r="7" spans="1:4" ht="31.5" customHeight="1">
      <c r="A7" s="457" t="s">
        <v>935</v>
      </c>
      <c r="B7" s="458"/>
      <c r="C7" s="454"/>
      <c r="D7" s="447"/>
    </row>
    <row r="8" spans="1:4" ht="31.5" customHeight="1">
      <c r="A8" s="459" t="s">
        <v>936</v>
      </c>
      <c r="B8" s="458"/>
      <c r="C8" s="454"/>
      <c r="D8" s="447"/>
    </row>
    <row r="9" spans="1:4" ht="31.5" customHeight="1">
      <c r="A9" s="460" t="s">
        <v>937</v>
      </c>
      <c r="B9" s="461"/>
      <c r="C9" s="472"/>
      <c r="D9" s="447"/>
    </row>
    <row r="10" spans="1:4" ht="31.5" customHeight="1">
      <c r="A10" s="460" t="s">
        <v>938</v>
      </c>
      <c r="B10" s="458"/>
      <c r="C10" s="454"/>
      <c r="D10" s="447"/>
    </row>
    <row r="11" spans="1:4" ht="31.5" customHeight="1">
      <c r="A11" s="600" t="s">
        <v>939</v>
      </c>
      <c r="B11" s="458">
        <v>180</v>
      </c>
      <c r="C11" s="458">
        <f>C12</f>
        <v>180</v>
      </c>
      <c r="D11" s="446">
        <f aca="true" t="shared" si="0" ref="D11:D17">C11/B11*100</f>
        <v>100</v>
      </c>
    </row>
    <row r="12" spans="1:4" ht="31.5" customHeight="1">
      <c r="A12" s="460" t="s">
        <v>940</v>
      </c>
      <c r="B12" s="458">
        <v>180</v>
      </c>
      <c r="C12" s="454">
        <v>180</v>
      </c>
      <c r="D12" s="446">
        <f t="shared" si="0"/>
        <v>100</v>
      </c>
    </row>
    <row r="13" spans="1:4" ht="31.5" customHeight="1">
      <c r="A13" s="455" t="s">
        <v>941</v>
      </c>
      <c r="B13" s="456"/>
      <c r="C13" s="456"/>
      <c r="D13" s="447"/>
    </row>
    <row r="14" spans="1:4" ht="31.5" customHeight="1">
      <c r="A14" s="462" t="s">
        <v>61</v>
      </c>
      <c r="B14" s="456">
        <f>B13+B6+B5</f>
        <v>180</v>
      </c>
      <c r="C14" s="456">
        <f>C13+C6+C5</f>
        <v>180</v>
      </c>
      <c r="D14" s="447">
        <f t="shared" si="0"/>
        <v>100</v>
      </c>
    </row>
    <row r="15" spans="1:4" ht="24.75" customHeight="1">
      <c r="A15" s="468" t="s">
        <v>60</v>
      </c>
      <c r="B15" s="467"/>
      <c r="C15" s="467"/>
      <c r="D15" s="447"/>
    </row>
    <row r="16" spans="1:4" ht="24.75" customHeight="1">
      <c r="A16" s="453" t="s">
        <v>943</v>
      </c>
      <c r="B16" s="456"/>
      <c r="C16" s="471"/>
      <c r="D16" s="447"/>
    </row>
    <row r="17" spans="1:4" ht="31.5" customHeight="1" thickBot="1">
      <c r="A17" s="463" t="s">
        <v>922</v>
      </c>
      <c r="B17" s="464">
        <f>B14+B16</f>
        <v>180</v>
      </c>
      <c r="C17" s="464">
        <f>C14+C16</f>
        <v>180</v>
      </c>
      <c r="D17" s="448">
        <f t="shared" si="0"/>
        <v>100</v>
      </c>
    </row>
    <row r="18" spans="1:12" ht="35.25" customHeight="1">
      <c r="A18" s="599" t="s">
        <v>983</v>
      </c>
      <c r="B18" s="599"/>
      <c r="C18" s="599"/>
      <c r="D18" s="599"/>
      <c r="E18" s="598"/>
      <c r="F18" s="598"/>
      <c r="G18" s="598"/>
      <c r="H18" s="113"/>
      <c r="I18" s="113"/>
      <c r="J18" s="113"/>
      <c r="K18" s="113"/>
      <c r="L18" s="424"/>
    </row>
  </sheetData>
  <sheetProtection/>
  <mergeCells count="3">
    <mergeCell ref="A2:D2"/>
    <mergeCell ref="A3:D3"/>
    <mergeCell ref="A18:D18"/>
  </mergeCells>
  <printOptions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40">
      <selection activeCell="A40" sqref="A1:IV16384"/>
    </sheetView>
  </sheetViews>
  <sheetFormatPr defaultColWidth="9.00390625" defaultRowHeight="15.75"/>
  <cols>
    <col min="1" max="1" width="33.375" style="46" customWidth="1"/>
    <col min="2" max="2" width="10.625" style="46" customWidth="1"/>
    <col min="3" max="3" width="10.625" style="57" customWidth="1"/>
    <col min="4" max="4" width="10.75390625" style="46" customWidth="1"/>
    <col min="5" max="5" width="10.25390625" style="46" hidden="1" customWidth="1"/>
    <col min="6" max="6" width="10.375" style="46" customWidth="1"/>
    <col min="7" max="7" width="9.375" style="46" customWidth="1"/>
    <col min="8" max="16384" width="9.00390625" style="46" customWidth="1"/>
  </cols>
  <sheetData>
    <row r="1" s="57" customFormat="1" ht="15">
      <c r="A1" s="262" t="s">
        <v>650</v>
      </c>
    </row>
    <row r="2" spans="1:7" ht="24">
      <c r="A2" s="501" t="s">
        <v>651</v>
      </c>
      <c r="B2" s="501"/>
      <c r="C2" s="501"/>
      <c r="D2" s="501"/>
      <c r="E2" s="501"/>
      <c r="F2" s="501"/>
      <c r="G2" s="501"/>
    </row>
    <row r="3" spans="1:7" ht="23.25" customHeight="1" thickBot="1">
      <c r="A3" s="45"/>
      <c r="B3" s="45"/>
      <c r="C3" s="502" t="s">
        <v>636</v>
      </c>
      <c r="D3" s="503"/>
      <c r="E3" s="503"/>
      <c r="F3" s="503"/>
      <c r="G3" s="503"/>
    </row>
    <row r="4" spans="1:7" ht="23.25" customHeight="1">
      <c r="A4" s="497" t="s">
        <v>99</v>
      </c>
      <c r="B4" s="499" t="s">
        <v>637</v>
      </c>
      <c r="C4" s="504" t="s">
        <v>638</v>
      </c>
      <c r="D4" s="504"/>
      <c r="E4" s="504"/>
      <c r="F4" s="504"/>
      <c r="G4" s="505"/>
    </row>
    <row r="5" spans="1:9" ht="36" customHeight="1" thickBot="1">
      <c r="A5" s="498"/>
      <c r="B5" s="500"/>
      <c r="C5" s="47" t="s">
        <v>100</v>
      </c>
      <c r="D5" s="48" t="s">
        <v>67</v>
      </c>
      <c r="E5" s="48" t="s">
        <v>639</v>
      </c>
      <c r="F5" s="48" t="s">
        <v>101</v>
      </c>
      <c r="G5" s="49" t="s">
        <v>102</v>
      </c>
      <c r="H5" s="130"/>
      <c r="I5" s="130"/>
    </row>
    <row r="6" spans="1:7" s="131" customFormat="1" ht="16.5" customHeight="1">
      <c r="A6" s="282" t="s">
        <v>103</v>
      </c>
      <c r="B6" s="136">
        <v>410996</v>
      </c>
      <c r="C6" s="136">
        <v>444700</v>
      </c>
      <c r="D6" s="136">
        <v>459874</v>
      </c>
      <c r="E6" s="137" t="e">
        <f aca="true" t="shared" si="0" ref="E6:E26">D6/#REF!*100</f>
        <v>#REF!</v>
      </c>
      <c r="F6" s="137">
        <f>D6/C6*100</f>
        <v>103.4</v>
      </c>
      <c r="G6" s="138">
        <f aca="true" t="shared" si="1" ref="G6:G50">(D6-B6)/B6*100</f>
        <v>11.9</v>
      </c>
    </row>
    <row r="7" spans="1:7" ht="16.5" customHeight="1">
      <c r="A7" s="75" t="s">
        <v>104</v>
      </c>
      <c r="B7" s="52">
        <v>355300</v>
      </c>
      <c r="C7" s="52">
        <v>406700</v>
      </c>
      <c r="D7" s="52">
        <v>415694</v>
      </c>
      <c r="E7" s="53" t="e">
        <f t="shared" si="0"/>
        <v>#REF!</v>
      </c>
      <c r="F7" s="53">
        <f aca="true" t="shared" si="2" ref="F7:F38">D7/C7*100</f>
        <v>102.2</v>
      </c>
      <c r="G7" s="54">
        <f t="shared" si="1"/>
        <v>17</v>
      </c>
    </row>
    <row r="8" spans="1:7" ht="16.5" customHeight="1">
      <c r="A8" s="76" t="s">
        <v>105</v>
      </c>
      <c r="B8" s="77">
        <v>146104</v>
      </c>
      <c r="C8" s="64">
        <v>168000</v>
      </c>
      <c r="D8" s="132">
        <v>173841</v>
      </c>
      <c r="E8" s="50" t="e">
        <f t="shared" si="0"/>
        <v>#REF!</v>
      </c>
      <c r="F8" s="50">
        <f t="shared" si="2"/>
        <v>103.5</v>
      </c>
      <c r="G8" s="51">
        <f t="shared" si="1"/>
        <v>19</v>
      </c>
    </row>
    <row r="9" spans="1:7" ht="16.5" customHeight="1">
      <c r="A9" s="76" t="s">
        <v>640</v>
      </c>
      <c r="B9" s="77">
        <v>217</v>
      </c>
      <c r="C9" s="64">
        <v>100</v>
      </c>
      <c r="D9" s="132">
        <v>1164</v>
      </c>
      <c r="E9" s="50" t="e">
        <f t="shared" si="0"/>
        <v>#REF!</v>
      </c>
      <c r="F9" s="50">
        <f t="shared" si="2"/>
        <v>1164</v>
      </c>
      <c r="G9" s="51">
        <f t="shared" si="1"/>
        <v>436.4</v>
      </c>
    </row>
    <row r="10" spans="1:12" ht="16.5" customHeight="1">
      <c r="A10" s="76" t="s">
        <v>106</v>
      </c>
      <c r="B10" s="77">
        <v>44570</v>
      </c>
      <c r="C10" s="64">
        <v>69000</v>
      </c>
      <c r="D10" s="132">
        <v>48146</v>
      </c>
      <c r="E10" s="50" t="e">
        <f t="shared" si="0"/>
        <v>#REF!</v>
      </c>
      <c r="F10" s="50">
        <f t="shared" si="2"/>
        <v>69.8</v>
      </c>
      <c r="G10" s="51">
        <f t="shared" si="1"/>
        <v>8</v>
      </c>
      <c r="H10" s="133"/>
      <c r="I10" s="133"/>
      <c r="L10" s="133"/>
    </row>
    <row r="11" spans="1:7" ht="16.5" customHeight="1">
      <c r="A11" s="76" t="s">
        <v>107</v>
      </c>
      <c r="B11" s="77">
        <v>52238</v>
      </c>
      <c r="C11" s="64">
        <v>33000</v>
      </c>
      <c r="D11" s="132">
        <v>43595</v>
      </c>
      <c r="E11" s="50" t="e">
        <f t="shared" si="0"/>
        <v>#REF!</v>
      </c>
      <c r="F11" s="50">
        <f t="shared" si="2"/>
        <v>132.1</v>
      </c>
      <c r="G11" s="51">
        <f t="shared" si="1"/>
        <v>-16.5</v>
      </c>
    </row>
    <row r="12" spans="1:7" ht="16.5" customHeight="1">
      <c r="A12" s="76" t="s">
        <v>108</v>
      </c>
      <c r="B12" s="78">
        <v>3147</v>
      </c>
      <c r="C12" s="64">
        <v>3400</v>
      </c>
      <c r="D12" s="132">
        <v>3601</v>
      </c>
      <c r="E12" s="50" t="e">
        <f t="shared" si="0"/>
        <v>#REF!</v>
      </c>
      <c r="F12" s="50">
        <f t="shared" si="2"/>
        <v>105.9</v>
      </c>
      <c r="G12" s="51">
        <f t="shared" si="1"/>
        <v>14.4</v>
      </c>
    </row>
    <row r="13" spans="1:7" ht="16.5" customHeight="1">
      <c r="A13" s="76" t="s">
        <v>109</v>
      </c>
      <c r="B13" s="78">
        <v>18562</v>
      </c>
      <c r="C13" s="64">
        <v>25500</v>
      </c>
      <c r="D13" s="132">
        <v>22083</v>
      </c>
      <c r="E13" s="50" t="e">
        <f t="shared" si="0"/>
        <v>#REF!</v>
      </c>
      <c r="F13" s="50">
        <f t="shared" si="2"/>
        <v>86.6</v>
      </c>
      <c r="G13" s="51">
        <f t="shared" si="1"/>
        <v>19</v>
      </c>
    </row>
    <row r="14" spans="1:7" ht="16.5" customHeight="1">
      <c r="A14" s="76" t="s">
        <v>110</v>
      </c>
      <c r="B14" s="78">
        <v>19997</v>
      </c>
      <c r="C14" s="64">
        <v>25500</v>
      </c>
      <c r="D14" s="132">
        <v>22541</v>
      </c>
      <c r="E14" s="50" t="e">
        <f t="shared" si="0"/>
        <v>#REF!</v>
      </c>
      <c r="F14" s="50">
        <f t="shared" si="2"/>
        <v>88.4</v>
      </c>
      <c r="G14" s="51">
        <f t="shared" si="1"/>
        <v>12.7</v>
      </c>
    </row>
    <row r="15" spans="1:7" ht="16.5" customHeight="1">
      <c r="A15" s="76" t="s">
        <v>111</v>
      </c>
      <c r="B15" s="78">
        <v>6042</v>
      </c>
      <c r="C15" s="64">
        <v>7200</v>
      </c>
      <c r="D15" s="132">
        <v>7703</v>
      </c>
      <c r="E15" s="50" t="e">
        <f t="shared" si="0"/>
        <v>#REF!</v>
      </c>
      <c r="F15" s="50">
        <f t="shared" si="2"/>
        <v>107</v>
      </c>
      <c r="G15" s="51">
        <f t="shared" si="1"/>
        <v>27.5</v>
      </c>
    </row>
    <row r="16" spans="1:7" ht="16.5" customHeight="1">
      <c r="A16" s="76" t="s">
        <v>112</v>
      </c>
      <c r="B16" s="78">
        <v>19634</v>
      </c>
      <c r="C16" s="64">
        <v>26100</v>
      </c>
      <c r="D16" s="132">
        <v>20732</v>
      </c>
      <c r="E16" s="50" t="e">
        <f t="shared" si="0"/>
        <v>#REF!</v>
      </c>
      <c r="F16" s="50">
        <f t="shared" si="2"/>
        <v>79.4</v>
      </c>
      <c r="G16" s="51">
        <f t="shared" si="1"/>
        <v>5.6</v>
      </c>
    </row>
    <row r="17" spans="1:7" ht="16.5" customHeight="1">
      <c r="A17" s="76" t="s">
        <v>113</v>
      </c>
      <c r="B17" s="78">
        <v>22107</v>
      </c>
      <c r="C17" s="64">
        <v>23000</v>
      </c>
      <c r="D17" s="132">
        <v>40882</v>
      </c>
      <c r="E17" s="50" t="e">
        <f t="shared" si="0"/>
        <v>#REF!</v>
      </c>
      <c r="F17" s="50">
        <f t="shared" si="2"/>
        <v>177.7</v>
      </c>
      <c r="G17" s="51">
        <f t="shared" si="1"/>
        <v>84.9</v>
      </c>
    </row>
    <row r="18" spans="1:7" ht="16.5" customHeight="1">
      <c r="A18" s="76" t="s">
        <v>114</v>
      </c>
      <c r="B18" s="78">
        <v>5820</v>
      </c>
      <c r="C18" s="64">
        <v>6500</v>
      </c>
      <c r="D18" s="132">
        <v>6898</v>
      </c>
      <c r="E18" s="50" t="e">
        <f t="shared" si="0"/>
        <v>#REF!</v>
      </c>
      <c r="F18" s="50">
        <f t="shared" si="2"/>
        <v>106.1</v>
      </c>
      <c r="G18" s="51">
        <f t="shared" si="1"/>
        <v>18.5</v>
      </c>
    </row>
    <row r="19" spans="1:7" ht="16.5" customHeight="1">
      <c r="A19" s="76" t="s">
        <v>115</v>
      </c>
      <c r="B19" s="78">
        <v>3757</v>
      </c>
      <c r="C19" s="64">
        <v>4400</v>
      </c>
      <c r="D19" s="134">
        <v>8195</v>
      </c>
      <c r="E19" s="50" t="e">
        <f t="shared" si="0"/>
        <v>#REF!</v>
      </c>
      <c r="F19" s="50">
        <f t="shared" si="2"/>
        <v>186.3</v>
      </c>
      <c r="G19" s="51">
        <f t="shared" si="1"/>
        <v>118.1</v>
      </c>
    </row>
    <row r="20" spans="1:12" ht="16.5" customHeight="1">
      <c r="A20" s="76" t="s">
        <v>116</v>
      </c>
      <c r="B20" s="78">
        <v>13105</v>
      </c>
      <c r="C20" s="64">
        <v>15000</v>
      </c>
      <c r="D20" s="134">
        <v>15500</v>
      </c>
      <c r="E20" s="50" t="e">
        <f t="shared" si="0"/>
        <v>#REF!</v>
      </c>
      <c r="F20" s="50">
        <f t="shared" si="2"/>
        <v>103.3</v>
      </c>
      <c r="G20" s="51">
        <f t="shared" si="1"/>
        <v>18.3</v>
      </c>
      <c r="H20" s="133"/>
      <c r="I20" s="133"/>
      <c r="L20" s="133"/>
    </row>
    <row r="21" spans="1:7" ht="16.5" customHeight="1">
      <c r="A21" s="283" t="s">
        <v>641</v>
      </c>
      <c r="B21" s="78"/>
      <c r="C21" s="64"/>
      <c r="D21" s="134">
        <v>813</v>
      </c>
      <c r="E21" s="50"/>
      <c r="F21" s="50"/>
      <c r="G21" s="51"/>
    </row>
    <row r="22" spans="1:7" ht="16.5" customHeight="1">
      <c r="A22" s="75" t="s">
        <v>117</v>
      </c>
      <c r="B22" s="52">
        <v>55696</v>
      </c>
      <c r="C22" s="52">
        <v>38000</v>
      </c>
      <c r="D22" s="52">
        <v>44180</v>
      </c>
      <c r="E22" s="53" t="e">
        <f t="shared" si="0"/>
        <v>#REF!</v>
      </c>
      <c r="F22" s="53">
        <f t="shared" si="2"/>
        <v>116.3</v>
      </c>
      <c r="G22" s="54">
        <f t="shared" si="1"/>
        <v>-20.7</v>
      </c>
    </row>
    <row r="23" spans="1:7" ht="16.5" customHeight="1">
      <c r="A23" s="76" t="s">
        <v>118</v>
      </c>
      <c r="B23" s="78">
        <v>20763</v>
      </c>
      <c r="C23" s="64">
        <v>18000</v>
      </c>
      <c r="D23" s="135">
        <v>18916</v>
      </c>
      <c r="E23" s="50" t="e">
        <f t="shared" si="0"/>
        <v>#REF!</v>
      </c>
      <c r="F23" s="50">
        <f t="shared" si="2"/>
        <v>105.1</v>
      </c>
      <c r="G23" s="51">
        <f t="shared" si="1"/>
        <v>-8.9</v>
      </c>
    </row>
    <row r="24" spans="1:7" ht="16.5" customHeight="1">
      <c r="A24" s="76" t="s">
        <v>119</v>
      </c>
      <c r="B24" s="78">
        <v>7530</v>
      </c>
      <c r="C24" s="64">
        <v>7000</v>
      </c>
      <c r="D24" s="135">
        <v>7584</v>
      </c>
      <c r="E24" s="50" t="e">
        <f t="shared" si="0"/>
        <v>#REF!</v>
      </c>
      <c r="F24" s="50">
        <f t="shared" si="2"/>
        <v>108.3</v>
      </c>
      <c r="G24" s="51">
        <f t="shared" si="1"/>
        <v>0.7</v>
      </c>
    </row>
    <row r="25" spans="1:7" ht="16.5" customHeight="1">
      <c r="A25" s="76" t="s">
        <v>120</v>
      </c>
      <c r="B25" s="78">
        <v>6268</v>
      </c>
      <c r="C25" s="64">
        <v>8000</v>
      </c>
      <c r="D25" s="135">
        <v>7843</v>
      </c>
      <c r="E25" s="50" t="e">
        <f t="shared" si="0"/>
        <v>#REF!</v>
      </c>
      <c r="F25" s="50">
        <f t="shared" si="2"/>
        <v>98</v>
      </c>
      <c r="G25" s="51">
        <f t="shared" si="1"/>
        <v>25.1</v>
      </c>
    </row>
    <row r="26" spans="1:7" ht="16.5" customHeight="1">
      <c r="A26" s="76" t="s">
        <v>121</v>
      </c>
      <c r="B26" s="78">
        <v>21135</v>
      </c>
      <c r="C26" s="64">
        <v>5000</v>
      </c>
      <c r="D26" s="135">
        <v>9837</v>
      </c>
      <c r="E26" s="50" t="e">
        <f t="shared" si="0"/>
        <v>#REF!</v>
      </c>
      <c r="F26" s="50">
        <f t="shared" si="2"/>
        <v>196.7</v>
      </c>
      <c r="G26" s="51">
        <f t="shared" si="1"/>
        <v>-53.5</v>
      </c>
    </row>
    <row r="27" spans="1:7" s="55" customFormat="1" ht="16.5" customHeight="1">
      <c r="A27" s="79" t="s">
        <v>122</v>
      </c>
      <c r="B27" s="80">
        <v>-12</v>
      </c>
      <c r="C27" s="81">
        <v>0</v>
      </c>
      <c r="D27" s="80">
        <v>-42</v>
      </c>
      <c r="E27" s="53"/>
      <c r="F27" s="53"/>
      <c r="G27" s="54">
        <f t="shared" si="1"/>
        <v>250</v>
      </c>
    </row>
    <row r="28" spans="1:7" s="131" customFormat="1" ht="16.5" customHeight="1">
      <c r="A28" s="284" t="s">
        <v>538</v>
      </c>
      <c r="B28" s="285">
        <f>SUM(B29:B34)</f>
        <v>306988</v>
      </c>
      <c r="C28" s="285">
        <v>321400</v>
      </c>
      <c r="D28" s="285">
        <f>SUM(D29:D34)</f>
        <v>339775</v>
      </c>
      <c r="E28" s="286" t="e">
        <f aca="true" t="shared" si="3" ref="E28:E38">D28/#REF!*100</f>
        <v>#REF!</v>
      </c>
      <c r="F28" s="286">
        <f t="shared" si="2"/>
        <v>105.7</v>
      </c>
      <c r="G28" s="276">
        <f t="shared" si="1"/>
        <v>10.7</v>
      </c>
    </row>
    <row r="29" spans="1:7" ht="16.5" customHeight="1">
      <c r="A29" s="82" t="s">
        <v>642</v>
      </c>
      <c r="B29" s="77">
        <v>146104</v>
      </c>
      <c r="C29" s="132">
        <v>168000</v>
      </c>
      <c r="D29" s="132">
        <v>173841</v>
      </c>
      <c r="E29" s="50" t="e">
        <f t="shared" si="3"/>
        <v>#REF!</v>
      </c>
      <c r="F29" s="50">
        <f t="shared" si="2"/>
        <v>103.5</v>
      </c>
      <c r="G29" s="51">
        <f t="shared" si="1"/>
        <v>19</v>
      </c>
    </row>
    <row r="30" spans="1:7" ht="16.5" customHeight="1">
      <c r="A30" s="82" t="s">
        <v>643</v>
      </c>
      <c r="B30" s="77">
        <v>340</v>
      </c>
      <c r="C30" s="132">
        <v>300</v>
      </c>
      <c r="D30" s="132">
        <v>799</v>
      </c>
      <c r="E30" s="50" t="e">
        <f t="shared" si="3"/>
        <v>#REF!</v>
      </c>
      <c r="F30" s="50">
        <f t="shared" si="2"/>
        <v>266.3</v>
      </c>
      <c r="G30" s="51">
        <f t="shared" si="1"/>
        <v>135</v>
      </c>
    </row>
    <row r="31" spans="1:7" ht="16.5" customHeight="1">
      <c r="A31" s="82" t="s">
        <v>644</v>
      </c>
      <c r="B31" s="77">
        <v>217</v>
      </c>
      <c r="C31" s="132">
        <v>100</v>
      </c>
      <c r="D31" s="132">
        <v>1164</v>
      </c>
      <c r="E31" s="50"/>
      <c r="F31" s="50">
        <f t="shared" si="2"/>
        <v>1164</v>
      </c>
      <c r="G31" s="51"/>
    </row>
    <row r="32" spans="1:7" ht="16.5" customHeight="1">
      <c r="A32" s="82" t="s">
        <v>645</v>
      </c>
      <c r="B32" s="77">
        <v>66855</v>
      </c>
      <c r="C32" s="132">
        <v>103500</v>
      </c>
      <c r="D32" s="132">
        <v>72219</v>
      </c>
      <c r="E32" s="50" t="e">
        <f t="shared" si="3"/>
        <v>#REF!</v>
      </c>
      <c r="F32" s="50">
        <f t="shared" si="2"/>
        <v>69.8</v>
      </c>
      <c r="G32" s="51">
        <f t="shared" si="1"/>
        <v>8</v>
      </c>
    </row>
    <row r="33" spans="1:7" ht="16.5" customHeight="1">
      <c r="A33" s="82" t="s">
        <v>646</v>
      </c>
      <c r="B33" s="77">
        <v>78357</v>
      </c>
      <c r="C33" s="132">
        <v>49500</v>
      </c>
      <c r="D33" s="132">
        <v>65392.5</v>
      </c>
      <c r="E33" s="50" t="e">
        <f t="shared" si="3"/>
        <v>#REF!</v>
      </c>
      <c r="F33" s="50">
        <f t="shared" si="2"/>
        <v>132.1</v>
      </c>
      <c r="G33" s="51">
        <f t="shared" si="1"/>
        <v>-16.5</v>
      </c>
    </row>
    <row r="34" spans="1:7" ht="16.5" customHeight="1">
      <c r="A34" s="82" t="s">
        <v>647</v>
      </c>
      <c r="B34" s="77">
        <v>15115</v>
      </c>
      <c r="C34" s="132"/>
      <c r="D34" s="132">
        <v>26359</v>
      </c>
      <c r="E34" s="50" t="e">
        <f t="shared" si="3"/>
        <v>#REF!</v>
      </c>
      <c r="F34" s="50"/>
      <c r="G34" s="51">
        <f t="shared" si="1"/>
        <v>74.4</v>
      </c>
    </row>
    <row r="35" spans="1:9" s="131" customFormat="1" ht="16.5" customHeight="1">
      <c r="A35" s="284" t="s">
        <v>539</v>
      </c>
      <c r="B35" s="287">
        <f>B28+B6</f>
        <v>717984</v>
      </c>
      <c r="C35" s="287">
        <v>766100</v>
      </c>
      <c r="D35" s="287">
        <f>D28+D6</f>
        <v>799649</v>
      </c>
      <c r="E35" s="286" t="e">
        <f t="shared" si="3"/>
        <v>#REF!</v>
      </c>
      <c r="F35" s="286">
        <f t="shared" si="2"/>
        <v>104.4</v>
      </c>
      <c r="G35" s="276">
        <f t="shared" si="1"/>
        <v>11.4</v>
      </c>
      <c r="I35" s="139"/>
    </row>
    <row r="36" spans="1:7" ht="16.5" customHeight="1">
      <c r="A36" s="288" t="s">
        <v>648</v>
      </c>
      <c r="B36" s="64">
        <f>355277+B34</f>
        <v>370392</v>
      </c>
      <c r="C36" s="64">
        <v>424800</v>
      </c>
      <c r="D36" s="134">
        <v>436888</v>
      </c>
      <c r="E36" s="50" t="e">
        <f t="shared" si="3"/>
        <v>#REF!</v>
      </c>
      <c r="F36" s="50">
        <f t="shared" si="2"/>
        <v>102.8</v>
      </c>
      <c r="G36" s="51">
        <f t="shared" si="1"/>
        <v>18</v>
      </c>
    </row>
    <row r="37" spans="1:7" ht="16.5" customHeight="1">
      <c r="A37" s="288" t="s">
        <v>649</v>
      </c>
      <c r="B37" s="64">
        <v>291906</v>
      </c>
      <c r="C37" s="64">
        <v>303300</v>
      </c>
      <c r="D37" s="134">
        <v>318611</v>
      </c>
      <c r="E37" s="50" t="e">
        <f t="shared" si="3"/>
        <v>#REF!</v>
      </c>
      <c r="F37" s="50">
        <f t="shared" si="2"/>
        <v>105</v>
      </c>
      <c r="G37" s="51">
        <f t="shared" si="1"/>
        <v>9.1</v>
      </c>
    </row>
    <row r="38" spans="1:7" ht="16.5" customHeight="1">
      <c r="A38" s="83" t="s">
        <v>123</v>
      </c>
      <c r="B38" s="64">
        <v>55698</v>
      </c>
      <c r="C38" s="64">
        <v>38000</v>
      </c>
      <c r="D38" s="134">
        <v>44192</v>
      </c>
      <c r="E38" s="50" t="e">
        <f t="shared" si="3"/>
        <v>#REF!</v>
      </c>
      <c r="F38" s="50">
        <f t="shared" si="2"/>
        <v>116.3</v>
      </c>
      <c r="G38" s="51">
        <f t="shared" si="1"/>
        <v>-20.7</v>
      </c>
    </row>
    <row r="39" spans="1:7" ht="16.5" customHeight="1">
      <c r="A39" s="84" t="s">
        <v>124</v>
      </c>
      <c r="B39" s="64">
        <v>-12</v>
      </c>
      <c r="C39" s="64"/>
      <c r="D39" s="134">
        <v>-42</v>
      </c>
      <c r="E39" s="50"/>
      <c r="F39" s="50"/>
      <c r="G39" s="51">
        <f t="shared" si="1"/>
        <v>250</v>
      </c>
    </row>
    <row r="40" spans="1:7" s="131" customFormat="1" ht="16.5" customHeight="1">
      <c r="A40" s="284" t="s">
        <v>789</v>
      </c>
      <c r="B40" s="286">
        <f>(B28+B7)/B35*100</f>
        <v>92.2</v>
      </c>
      <c r="C40" s="286">
        <f>(C28+C7)/C35*100</f>
        <v>95</v>
      </c>
      <c r="D40" s="286">
        <f>(D28+D7)/D35*100</f>
        <v>94.5</v>
      </c>
      <c r="E40" s="286"/>
      <c r="F40" s="286"/>
      <c r="G40" s="51"/>
    </row>
    <row r="41" spans="1:7" s="55" customFormat="1" ht="16.5" customHeight="1">
      <c r="A41" s="290" t="s">
        <v>125</v>
      </c>
      <c r="B41" s="291">
        <f>B7/B6*100</f>
        <v>86.4</v>
      </c>
      <c r="C41" s="291">
        <f>C7/C6*100</f>
        <v>91.5</v>
      </c>
      <c r="D41" s="291">
        <f>D7/D6*100</f>
        <v>90.4</v>
      </c>
      <c r="E41" s="275"/>
      <c r="F41" s="275"/>
      <c r="G41" s="292"/>
    </row>
    <row r="42" spans="1:7" s="131" customFormat="1" ht="18" customHeight="1">
      <c r="A42" s="272" t="s">
        <v>790</v>
      </c>
      <c r="B42" s="273">
        <v>263091</v>
      </c>
      <c r="C42" s="293"/>
      <c r="D42" s="273">
        <v>221744</v>
      </c>
      <c r="E42" s="286"/>
      <c r="F42" s="286"/>
      <c r="G42" s="276">
        <f t="shared" si="1"/>
        <v>-15.7</v>
      </c>
    </row>
    <row r="43" spans="1:7" s="55" customFormat="1" ht="18" customHeight="1">
      <c r="A43" s="277" t="s">
        <v>795</v>
      </c>
      <c r="B43" s="278">
        <v>23722</v>
      </c>
      <c r="C43" s="274"/>
      <c r="D43" s="278">
        <v>23722</v>
      </c>
      <c r="E43" s="275"/>
      <c r="F43" s="275"/>
      <c r="G43" s="292">
        <f t="shared" si="1"/>
        <v>0</v>
      </c>
    </row>
    <row r="44" spans="1:7" s="55" customFormat="1" ht="18" customHeight="1">
      <c r="A44" s="277" t="s">
        <v>796</v>
      </c>
      <c r="B44" s="278">
        <v>140246</v>
      </c>
      <c r="C44" s="274"/>
      <c r="D44" s="278">
        <v>107564</v>
      </c>
      <c r="E44" s="275"/>
      <c r="F44" s="275"/>
      <c r="G44" s="292">
        <f t="shared" si="1"/>
        <v>-23.3</v>
      </c>
    </row>
    <row r="45" spans="1:7" s="55" customFormat="1" ht="18" customHeight="1">
      <c r="A45" s="277" t="s">
        <v>797</v>
      </c>
      <c r="B45" s="278">
        <v>99123</v>
      </c>
      <c r="C45" s="274"/>
      <c r="D45" s="278">
        <v>90458</v>
      </c>
      <c r="E45" s="275"/>
      <c r="F45" s="275"/>
      <c r="G45" s="292">
        <f t="shared" si="1"/>
        <v>-8.7</v>
      </c>
    </row>
    <row r="46" spans="1:7" s="131" customFormat="1" ht="18" customHeight="1">
      <c r="A46" s="272" t="s">
        <v>791</v>
      </c>
      <c r="B46" s="273">
        <v>26132</v>
      </c>
      <c r="C46" s="293"/>
      <c r="D46" s="273">
        <v>11002</v>
      </c>
      <c r="E46" s="286"/>
      <c r="F46" s="286"/>
      <c r="G46" s="276">
        <f t="shared" si="1"/>
        <v>-57.9</v>
      </c>
    </row>
    <row r="47" spans="1:7" s="131" customFormat="1" ht="18" customHeight="1">
      <c r="A47" s="272" t="s">
        <v>792</v>
      </c>
      <c r="B47" s="273">
        <v>50202</v>
      </c>
      <c r="C47" s="293"/>
      <c r="D47" s="273">
        <v>71874</v>
      </c>
      <c r="E47" s="286"/>
      <c r="F47" s="286"/>
      <c r="G47" s="276">
        <f t="shared" si="1"/>
        <v>43.2</v>
      </c>
    </row>
    <row r="48" spans="1:7" s="131" customFormat="1" ht="18" customHeight="1">
      <c r="A48" s="272" t="s">
        <v>793</v>
      </c>
      <c r="B48" s="273">
        <v>263674</v>
      </c>
      <c r="C48" s="293"/>
      <c r="D48" s="273">
        <v>153122</v>
      </c>
      <c r="E48" s="286"/>
      <c r="F48" s="286"/>
      <c r="G48" s="276">
        <f t="shared" si="1"/>
        <v>-41.9</v>
      </c>
    </row>
    <row r="49" spans="1:7" s="131" customFormat="1" ht="18" customHeight="1">
      <c r="A49" s="272" t="s">
        <v>794</v>
      </c>
      <c r="B49" s="273">
        <v>33815</v>
      </c>
      <c r="C49" s="293"/>
      <c r="D49" s="273">
        <v>32185</v>
      </c>
      <c r="E49" s="286"/>
      <c r="F49" s="286"/>
      <c r="G49" s="276">
        <f t="shared" si="1"/>
        <v>-4.8</v>
      </c>
    </row>
    <row r="50" spans="1:7" s="131" customFormat="1" ht="18" customHeight="1" thickBot="1">
      <c r="A50" s="279" t="s">
        <v>540</v>
      </c>
      <c r="B50" s="280">
        <v>1047910</v>
      </c>
      <c r="C50" s="294"/>
      <c r="D50" s="280">
        <v>949801</v>
      </c>
      <c r="E50" s="289"/>
      <c r="F50" s="289"/>
      <c r="G50" s="281">
        <f t="shared" si="1"/>
        <v>-9.4</v>
      </c>
    </row>
    <row r="51" spans="1:7" ht="21.75" customHeight="1">
      <c r="A51" s="506" t="s">
        <v>798</v>
      </c>
      <c r="B51" s="506"/>
      <c r="C51" s="506"/>
      <c r="D51" s="506"/>
      <c r="E51" s="506"/>
      <c r="F51" s="506"/>
      <c r="G51" s="506"/>
    </row>
  </sheetData>
  <sheetProtection/>
  <mergeCells count="6">
    <mergeCell ref="A4:A5"/>
    <mergeCell ref="B4:B5"/>
    <mergeCell ref="A2:G2"/>
    <mergeCell ref="C3:G3"/>
    <mergeCell ref="C4:G4"/>
    <mergeCell ref="A51:G51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selection activeCell="E4" sqref="A4:IV17"/>
    </sheetView>
  </sheetViews>
  <sheetFormatPr defaultColWidth="9.00390625" defaultRowHeight="15.75"/>
  <cols>
    <col min="1" max="1" width="43.875" style="0" customWidth="1"/>
    <col min="2" max="2" width="10.625" style="0" customWidth="1"/>
    <col min="3" max="3" width="10.75390625" style="0" customWidth="1"/>
    <col min="4" max="4" width="11.625" style="111" customWidth="1"/>
  </cols>
  <sheetData>
    <row r="1" spans="1:5" ht="14.25">
      <c r="A1" s="114" t="s">
        <v>598</v>
      </c>
      <c r="B1" s="108"/>
      <c r="C1" s="108"/>
      <c r="D1" s="110"/>
      <c r="E1" s="108"/>
    </row>
    <row r="2" spans="1:5" ht="24">
      <c r="A2" s="588" t="s">
        <v>952</v>
      </c>
      <c r="B2" s="588"/>
      <c r="C2" s="588"/>
      <c r="D2" s="588"/>
      <c r="E2" s="42"/>
    </row>
    <row r="3" spans="1:5" ht="15" thickBot="1">
      <c r="A3" s="41"/>
      <c r="B3" s="41"/>
      <c r="C3" s="41"/>
      <c r="D3" s="43" t="s">
        <v>1</v>
      </c>
      <c r="E3" s="42"/>
    </row>
    <row r="4" spans="1:5" s="606" customFormat="1" ht="14.25" customHeight="1">
      <c r="A4" s="601" t="s">
        <v>70</v>
      </c>
      <c r="B4" s="602" t="s">
        <v>69</v>
      </c>
      <c r="C4" s="603" t="s">
        <v>67</v>
      </c>
      <c r="D4" s="604" t="s">
        <v>68</v>
      </c>
      <c r="E4" s="605"/>
    </row>
    <row r="5" spans="1:5" s="606" customFormat="1" ht="24" customHeight="1">
      <c r="A5" s="607"/>
      <c r="B5" s="608"/>
      <c r="C5" s="609"/>
      <c r="D5" s="610"/>
      <c r="E5" s="605"/>
    </row>
    <row r="6" spans="1:5" s="606" customFormat="1" ht="21.75" customHeight="1">
      <c r="A6" s="611" t="s">
        <v>985</v>
      </c>
      <c r="B6" s="612">
        <f>SUM(B7:B11)</f>
        <v>39997</v>
      </c>
      <c r="C6" s="612">
        <f>SUM(C7:C11)</f>
        <v>47117</v>
      </c>
      <c r="D6" s="613">
        <f>C6/B6*100</f>
        <v>117.8</v>
      </c>
      <c r="E6" s="605"/>
    </row>
    <row r="7" spans="1:5" s="606" customFormat="1" ht="21.75" customHeight="1">
      <c r="A7" s="614" t="s">
        <v>63</v>
      </c>
      <c r="B7" s="612">
        <v>7978</v>
      </c>
      <c r="C7" s="612">
        <v>7819</v>
      </c>
      <c r="D7" s="613">
        <f aca="true" t="shared" si="0" ref="D7:D17">C7/B7*100</f>
        <v>98</v>
      </c>
      <c r="E7" s="605"/>
    </row>
    <row r="8" spans="1:5" s="606" customFormat="1" ht="21.75" customHeight="1">
      <c r="A8" s="614" t="s">
        <v>65</v>
      </c>
      <c r="B8" s="612">
        <v>880</v>
      </c>
      <c r="C8" s="612">
        <v>3524</v>
      </c>
      <c r="D8" s="613">
        <f>C8/B8*100</f>
        <v>400.5</v>
      </c>
      <c r="E8" s="605"/>
    </row>
    <row r="9" spans="1:5" s="606" customFormat="1" ht="21.75" customHeight="1">
      <c r="A9" s="614" t="s">
        <v>64</v>
      </c>
      <c r="B9" s="612">
        <v>30902</v>
      </c>
      <c r="C9" s="612">
        <v>35338</v>
      </c>
      <c r="D9" s="613">
        <f t="shared" si="0"/>
        <v>114.4</v>
      </c>
      <c r="E9" s="605"/>
    </row>
    <row r="10" spans="1:5" s="606" customFormat="1" ht="21.75" customHeight="1">
      <c r="A10" s="614" t="s">
        <v>986</v>
      </c>
      <c r="B10" s="612">
        <v>237</v>
      </c>
      <c r="C10" s="612">
        <v>19</v>
      </c>
      <c r="D10" s="613">
        <f t="shared" si="0"/>
        <v>8</v>
      </c>
      <c r="E10" s="605"/>
    </row>
    <row r="11" spans="1:5" s="606" customFormat="1" ht="21.75" customHeight="1">
      <c r="A11" s="614" t="s">
        <v>66</v>
      </c>
      <c r="B11" s="612"/>
      <c r="C11" s="612">
        <v>417</v>
      </c>
      <c r="D11" s="613"/>
      <c r="E11" s="605"/>
    </row>
    <row r="12" spans="1:5" s="606" customFormat="1" ht="21.75" customHeight="1">
      <c r="A12" s="611" t="s">
        <v>987</v>
      </c>
      <c r="B12" s="612">
        <f>SUM(B13:B17)</f>
        <v>48557</v>
      </c>
      <c r="C12" s="612">
        <f>SUM(C13:C17)</f>
        <v>46969</v>
      </c>
      <c r="D12" s="613">
        <f t="shared" si="0"/>
        <v>96.7</v>
      </c>
      <c r="E12" s="605"/>
    </row>
    <row r="13" spans="1:5" s="606" customFormat="1" ht="21.75" customHeight="1">
      <c r="A13" s="615" t="s">
        <v>63</v>
      </c>
      <c r="B13" s="612">
        <v>39298.08</v>
      </c>
      <c r="C13" s="612">
        <v>40514.1</v>
      </c>
      <c r="D13" s="613">
        <f t="shared" si="0"/>
        <v>103.1</v>
      </c>
      <c r="E13" s="605"/>
    </row>
    <row r="14" spans="1:5" s="606" customFormat="1" ht="21.75" customHeight="1">
      <c r="A14" s="615" t="s">
        <v>65</v>
      </c>
      <c r="B14" s="612">
        <v>24.38</v>
      </c>
      <c r="C14" s="612">
        <v>146.32</v>
      </c>
      <c r="D14" s="613">
        <f>C14/B14*100</f>
        <v>600.2</v>
      </c>
      <c r="E14" s="605"/>
    </row>
    <row r="15" spans="1:5" s="606" customFormat="1" ht="21.75" customHeight="1">
      <c r="A15" s="615" t="s">
        <v>64</v>
      </c>
      <c r="B15" s="612">
        <v>9224.62</v>
      </c>
      <c r="C15" s="612">
        <v>6300</v>
      </c>
      <c r="D15" s="613">
        <f t="shared" si="0"/>
        <v>68.3</v>
      </c>
      <c r="E15" s="605"/>
    </row>
    <row r="16" spans="1:5" s="606" customFormat="1" ht="21.75" customHeight="1">
      <c r="A16" s="616" t="s">
        <v>986</v>
      </c>
      <c r="B16" s="612">
        <v>10</v>
      </c>
      <c r="C16" s="612">
        <v>9</v>
      </c>
      <c r="D16" s="613">
        <f t="shared" si="0"/>
        <v>90</v>
      </c>
      <c r="E16" s="605"/>
    </row>
    <row r="17" spans="1:5" s="606" customFormat="1" ht="21.75" customHeight="1" thickBot="1">
      <c r="A17" s="617" t="s">
        <v>66</v>
      </c>
      <c r="B17" s="618"/>
      <c r="C17" s="618"/>
      <c r="D17" s="619"/>
      <c r="E17" s="605"/>
    </row>
  </sheetData>
  <sheetProtection/>
  <mergeCells count="5">
    <mergeCell ref="A2:D2"/>
    <mergeCell ref="A4:A5"/>
    <mergeCell ref="B4:B5"/>
    <mergeCell ref="C4:C5"/>
    <mergeCell ref="D4:D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IV16384"/>
    </sheetView>
  </sheetViews>
  <sheetFormatPr defaultColWidth="9.00390625" defaultRowHeight="15.75"/>
  <cols>
    <col min="1" max="1" width="49.00390625" style="0" customWidth="1"/>
    <col min="2" max="3" width="11.75390625" style="0" customWidth="1"/>
    <col min="4" max="4" width="12.125" style="111" customWidth="1"/>
  </cols>
  <sheetData>
    <row r="1" spans="1:4" ht="14.25">
      <c r="A1" s="114" t="s">
        <v>599</v>
      </c>
      <c r="B1" s="108"/>
      <c r="C1" s="108"/>
      <c r="D1" s="110"/>
    </row>
    <row r="2" spans="1:4" s="109" customFormat="1" ht="24">
      <c r="A2" s="588" t="s">
        <v>953</v>
      </c>
      <c r="B2" s="588"/>
      <c r="C2" s="588"/>
      <c r="D2" s="588"/>
    </row>
    <row r="3" spans="1:4" ht="15" thickBot="1">
      <c r="A3" s="44"/>
      <c r="B3" s="44"/>
      <c r="C3" s="44"/>
      <c r="D3" s="112" t="s">
        <v>1</v>
      </c>
    </row>
    <row r="4" spans="1:4" s="606" customFormat="1" ht="14.25" customHeight="1">
      <c r="A4" s="601" t="s">
        <v>62</v>
      </c>
      <c r="B4" s="602" t="s">
        <v>69</v>
      </c>
      <c r="C4" s="603" t="s">
        <v>67</v>
      </c>
      <c r="D4" s="604" t="s">
        <v>68</v>
      </c>
    </row>
    <row r="5" spans="1:4" s="606" customFormat="1" ht="31.5" customHeight="1">
      <c r="A5" s="607"/>
      <c r="B5" s="608"/>
      <c r="C5" s="609"/>
      <c r="D5" s="610"/>
    </row>
    <row r="6" spans="1:4" s="606" customFormat="1" ht="24" customHeight="1">
      <c r="A6" s="611" t="s">
        <v>988</v>
      </c>
      <c r="B6" s="620">
        <v>29076</v>
      </c>
      <c r="C6" s="620">
        <v>33954</v>
      </c>
      <c r="D6" s="621">
        <f>C6/B6*100</f>
        <v>116.8</v>
      </c>
    </row>
    <row r="7" spans="1:4" s="606" customFormat="1" ht="24" customHeight="1">
      <c r="A7" s="624" t="s">
        <v>989</v>
      </c>
      <c r="B7" s="620">
        <v>29055</v>
      </c>
      <c r="C7" s="620">
        <v>33927</v>
      </c>
      <c r="D7" s="621">
        <f aca="true" t="shared" si="0" ref="D7:D13">C7/B7*100</f>
        <v>116.8</v>
      </c>
    </row>
    <row r="8" spans="1:4" s="606" customFormat="1" ht="24" customHeight="1">
      <c r="A8" s="624" t="s">
        <v>990</v>
      </c>
      <c r="B8" s="620">
        <v>21</v>
      </c>
      <c r="C8" s="620">
        <v>27</v>
      </c>
      <c r="D8" s="621">
        <f t="shared" si="0"/>
        <v>128.6</v>
      </c>
    </row>
    <row r="9" spans="1:4" s="606" customFormat="1" ht="24" customHeight="1">
      <c r="A9" s="624" t="s">
        <v>991</v>
      </c>
      <c r="B9" s="620"/>
      <c r="C9" s="620"/>
      <c r="D9" s="621"/>
    </row>
    <row r="10" spans="1:4" s="606" customFormat="1" ht="24" customHeight="1">
      <c r="A10" s="624" t="s">
        <v>992</v>
      </c>
      <c r="B10" s="620"/>
      <c r="C10" s="620"/>
      <c r="D10" s="621"/>
    </row>
    <row r="11" spans="1:4" s="606" customFormat="1" ht="24" customHeight="1">
      <c r="A11" s="611" t="s">
        <v>993</v>
      </c>
      <c r="B11" s="620">
        <v>48557</v>
      </c>
      <c r="C11" s="620">
        <v>46032</v>
      </c>
      <c r="D11" s="621">
        <f t="shared" si="0"/>
        <v>94.8</v>
      </c>
    </row>
    <row r="12" spans="1:4" s="606" customFormat="1" ht="24" customHeight="1">
      <c r="A12" s="624" t="s">
        <v>989</v>
      </c>
      <c r="B12" s="620">
        <v>48369</v>
      </c>
      <c r="C12" s="620">
        <v>45996</v>
      </c>
      <c r="D12" s="621">
        <f>C12/B12*100</f>
        <v>95.1</v>
      </c>
    </row>
    <row r="13" spans="1:4" s="606" customFormat="1" ht="24" customHeight="1">
      <c r="A13" s="624" t="s">
        <v>990</v>
      </c>
      <c r="B13" s="620">
        <v>188</v>
      </c>
      <c r="C13" s="620">
        <v>36</v>
      </c>
      <c r="D13" s="621">
        <f>C13/B13*100</f>
        <v>19.1</v>
      </c>
    </row>
    <row r="14" spans="1:4" s="606" customFormat="1" ht="24" customHeight="1">
      <c r="A14" s="624" t="s">
        <v>991</v>
      </c>
      <c r="B14" s="620"/>
      <c r="C14" s="620"/>
      <c r="D14" s="621"/>
    </row>
    <row r="15" spans="1:4" s="606" customFormat="1" ht="24" customHeight="1" thickBot="1">
      <c r="A15" s="625" t="s">
        <v>992</v>
      </c>
      <c r="B15" s="622"/>
      <c r="C15" s="622"/>
      <c r="D15" s="62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J17" sqref="J17"/>
    </sheetView>
  </sheetViews>
  <sheetFormatPr defaultColWidth="9.00390625" defaultRowHeight="15.75"/>
  <cols>
    <col min="1" max="1" width="45.00390625" style="0" customWidth="1"/>
    <col min="2" max="2" width="10.625" style="0" customWidth="1"/>
    <col min="3" max="3" width="10.75390625" style="0" customWidth="1"/>
    <col min="4" max="4" width="11.625" style="111" customWidth="1"/>
  </cols>
  <sheetData>
    <row r="1" spans="1:5" ht="14.25">
      <c r="A1" s="474" t="s">
        <v>954</v>
      </c>
      <c r="B1" s="125"/>
      <c r="C1" s="125"/>
      <c r="D1" s="110"/>
      <c r="E1" s="125"/>
    </row>
    <row r="2" spans="1:5" ht="24">
      <c r="A2" s="588" t="s">
        <v>956</v>
      </c>
      <c r="B2" s="588"/>
      <c r="C2" s="588"/>
      <c r="D2" s="588"/>
      <c r="E2" s="42"/>
    </row>
    <row r="3" spans="1:5" ht="15" thickBot="1">
      <c r="A3" s="41"/>
      <c r="B3" s="41"/>
      <c r="C3" s="41"/>
      <c r="D3" s="43" t="s">
        <v>1</v>
      </c>
      <c r="E3" s="42"/>
    </row>
    <row r="4" spans="1:5" s="606" customFormat="1" ht="14.25" customHeight="1">
      <c r="A4" s="601" t="s">
        <v>70</v>
      </c>
      <c r="B4" s="602" t="s">
        <v>69</v>
      </c>
      <c r="C4" s="603" t="s">
        <v>67</v>
      </c>
      <c r="D4" s="604" t="s">
        <v>68</v>
      </c>
      <c r="E4" s="605"/>
    </row>
    <row r="5" spans="1:5" s="606" customFormat="1" ht="24" customHeight="1">
      <c r="A5" s="607"/>
      <c r="B5" s="608"/>
      <c r="C5" s="609"/>
      <c r="D5" s="610"/>
      <c r="E5" s="605"/>
    </row>
    <row r="6" spans="1:5" s="606" customFormat="1" ht="21.75" customHeight="1">
      <c r="A6" s="611" t="s">
        <v>985</v>
      </c>
      <c r="B6" s="612">
        <f>SUM(B7:B11)</f>
        <v>39997</v>
      </c>
      <c r="C6" s="612">
        <f>SUM(C7:C11)</f>
        <v>47117</v>
      </c>
      <c r="D6" s="613">
        <f>C6/B6*100</f>
        <v>117.8</v>
      </c>
      <c r="E6" s="605"/>
    </row>
    <row r="7" spans="1:5" s="606" customFormat="1" ht="21.75" customHeight="1">
      <c r="A7" s="614" t="s">
        <v>63</v>
      </c>
      <c r="B7" s="612">
        <v>7978</v>
      </c>
      <c r="C7" s="612">
        <v>7819</v>
      </c>
      <c r="D7" s="613">
        <f aca="true" t="shared" si="0" ref="D7:D17">C7/B7*100</f>
        <v>98</v>
      </c>
      <c r="E7" s="605"/>
    </row>
    <row r="8" spans="1:5" s="606" customFormat="1" ht="21.75" customHeight="1">
      <c r="A8" s="614" t="s">
        <v>65</v>
      </c>
      <c r="B8" s="612">
        <v>880</v>
      </c>
      <c r="C8" s="612">
        <v>3524</v>
      </c>
      <c r="D8" s="613">
        <f>C8/B8*100</f>
        <v>400.5</v>
      </c>
      <c r="E8" s="605"/>
    </row>
    <row r="9" spans="1:5" s="606" customFormat="1" ht="21.75" customHeight="1">
      <c r="A9" s="614" t="s">
        <v>64</v>
      </c>
      <c r="B9" s="612">
        <v>30902</v>
      </c>
      <c r="C9" s="612">
        <v>35338</v>
      </c>
      <c r="D9" s="613">
        <f t="shared" si="0"/>
        <v>114.4</v>
      </c>
      <c r="E9" s="605"/>
    </row>
    <row r="10" spans="1:5" s="606" customFormat="1" ht="21.75" customHeight="1">
      <c r="A10" s="614" t="s">
        <v>986</v>
      </c>
      <c r="B10" s="612">
        <v>237</v>
      </c>
      <c r="C10" s="612">
        <v>19</v>
      </c>
      <c r="D10" s="613">
        <f t="shared" si="0"/>
        <v>8</v>
      </c>
      <c r="E10" s="605"/>
    </row>
    <row r="11" spans="1:5" s="606" customFormat="1" ht="21.75" customHeight="1">
      <c r="A11" s="614" t="s">
        <v>66</v>
      </c>
      <c r="B11" s="612"/>
      <c r="C11" s="612">
        <v>417</v>
      </c>
      <c r="D11" s="613"/>
      <c r="E11" s="605"/>
    </row>
    <row r="12" spans="1:5" s="606" customFormat="1" ht="21.75" customHeight="1">
      <c r="A12" s="611" t="s">
        <v>987</v>
      </c>
      <c r="B12" s="612">
        <f>SUM(B13:B17)</f>
        <v>48557</v>
      </c>
      <c r="C12" s="612">
        <f>SUM(C13:C17)</f>
        <v>46969</v>
      </c>
      <c r="D12" s="613">
        <f t="shared" si="0"/>
        <v>96.7</v>
      </c>
      <c r="E12" s="605"/>
    </row>
    <row r="13" spans="1:5" s="606" customFormat="1" ht="21.75" customHeight="1">
      <c r="A13" s="615" t="s">
        <v>63</v>
      </c>
      <c r="B13" s="612">
        <v>39298.08</v>
      </c>
      <c r="C13" s="612">
        <v>40514.1</v>
      </c>
      <c r="D13" s="613">
        <f t="shared" si="0"/>
        <v>103.1</v>
      </c>
      <c r="E13" s="605"/>
    </row>
    <row r="14" spans="1:5" s="606" customFormat="1" ht="21.75" customHeight="1">
      <c r="A14" s="615" t="s">
        <v>65</v>
      </c>
      <c r="B14" s="612">
        <v>24.38</v>
      </c>
      <c r="C14" s="612">
        <v>146.32</v>
      </c>
      <c r="D14" s="613">
        <f>C14/B14*100</f>
        <v>600.2</v>
      </c>
      <c r="E14" s="605"/>
    </row>
    <row r="15" spans="1:5" s="606" customFormat="1" ht="21.75" customHeight="1">
      <c r="A15" s="615" t="s">
        <v>64</v>
      </c>
      <c r="B15" s="612">
        <v>9224.62</v>
      </c>
      <c r="C15" s="612">
        <v>6300</v>
      </c>
      <c r="D15" s="613">
        <f t="shared" si="0"/>
        <v>68.3</v>
      </c>
      <c r="E15" s="605"/>
    </row>
    <row r="16" spans="1:5" s="606" customFormat="1" ht="21.75" customHeight="1">
      <c r="A16" s="616" t="s">
        <v>986</v>
      </c>
      <c r="B16" s="612">
        <v>10</v>
      </c>
      <c r="C16" s="612">
        <v>9</v>
      </c>
      <c r="D16" s="613">
        <f t="shared" si="0"/>
        <v>90</v>
      </c>
      <c r="E16" s="605"/>
    </row>
    <row r="17" spans="1:5" s="606" customFormat="1" ht="21.75" customHeight="1" thickBot="1">
      <c r="A17" s="617" t="s">
        <v>66</v>
      </c>
      <c r="B17" s="618"/>
      <c r="C17" s="618"/>
      <c r="D17" s="619"/>
      <c r="E17" s="605"/>
    </row>
    <row r="18" spans="1:12" ht="35.25" customHeight="1">
      <c r="A18" s="599" t="s">
        <v>984</v>
      </c>
      <c r="B18" s="599"/>
      <c r="C18" s="599"/>
      <c r="D18" s="599"/>
      <c r="E18" s="598"/>
      <c r="F18" s="598"/>
      <c r="G18" s="598"/>
      <c r="H18" s="113"/>
      <c r="I18" s="113"/>
      <c r="J18" s="113"/>
      <c r="K18" s="113"/>
      <c r="L18" s="424"/>
    </row>
  </sheetData>
  <sheetProtection/>
  <mergeCells count="6">
    <mergeCell ref="A2:D2"/>
    <mergeCell ref="A4:A5"/>
    <mergeCell ref="B4:B5"/>
    <mergeCell ref="C4:C5"/>
    <mergeCell ref="D4:D5"/>
    <mergeCell ref="A18:D18"/>
  </mergeCells>
  <printOptions/>
  <pageMargins left="0.71" right="0.71" top="0.75" bottom="0.75" header="0.31" footer="0.3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zoomScalePageLayoutView="0" workbookViewId="0" topLeftCell="A1">
      <selection activeCell="K17" sqref="K17"/>
    </sheetView>
  </sheetViews>
  <sheetFormatPr defaultColWidth="9.00390625" defaultRowHeight="15.75"/>
  <cols>
    <col min="1" max="1" width="49.00390625" style="0" customWidth="1"/>
    <col min="2" max="3" width="11.75390625" style="0" customWidth="1"/>
    <col min="4" max="4" width="12.125" style="111" customWidth="1"/>
  </cols>
  <sheetData>
    <row r="1" spans="1:4" ht="14.25">
      <c r="A1" s="626" t="s">
        <v>994</v>
      </c>
      <c r="B1" s="474"/>
      <c r="C1" s="474"/>
      <c r="D1" s="110"/>
    </row>
    <row r="2" spans="1:4" s="109" customFormat="1" ht="24">
      <c r="A2" s="627" t="s">
        <v>996</v>
      </c>
      <c r="B2" s="588"/>
      <c r="C2" s="588"/>
      <c r="D2" s="588"/>
    </row>
    <row r="3" spans="1:4" ht="15" thickBot="1">
      <c r="A3" s="44"/>
      <c r="B3" s="44"/>
      <c r="C3" s="44"/>
      <c r="D3" s="112" t="s">
        <v>1</v>
      </c>
    </row>
    <row r="4" spans="1:4" s="606" customFormat="1" ht="14.25" customHeight="1">
      <c r="A4" s="601" t="s">
        <v>62</v>
      </c>
      <c r="B4" s="602" t="s">
        <v>69</v>
      </c>
      <c r="C4" s="603" t="s">
        <v>67</v>
      </c>
      <c r="D4" s="604" t="s">
        <v>68</v>
      </c>
    </row>
    <row r="5" spans="1:4" s="606" customFormat="1" ht="31.5" customHeight="1">
      <c r="A5" s="607"/>
      <c r="B5" s="608"/>
      <c r="C5" s="609"/>
      <c r="D5" s="610"/>
    </row>
    <row r="6" spans="1:4" s="606" customFormat="1" ht="24" customHeight="1">
      <c r="A6" s="611" t="s">
        <v>988</v>
      </c>
      <c r="B6" s="620">
        <v>29076</v>
      </c>
      <c r="C6" s="620">
        <v>33954</v>
      </c>
      <c r="D6" s="621">
        <f>C6/B6*100</f>
        <v>116.8</v>
      </c>
    </row>
    <row r="7" spans="1:4" s="606" customFormat="1" ht="24" customHeight="1">
      <c r="A7" s="624" t="s">
        <v>989</v>
      </c>
      <c r="B7" s="620">
        <v>29055</v>
      </c>
      <c r="C7" s="620">
        <v>33927</v>
      </c>
      <c r="D7" s="621">
        <f aca="true" t="shared" si="0" ref="D7:D13">C7/B7*100</f>
        <v>116.8</v>
      </c>
    </row>
    <row r="8" spans="1:4" s="606" customFormat="1" ht="24" customHeight="1">
      <c r="A8" s="624" t="s">
        <v>990</v>
      </c>
      <c r="B8" s="620">
        <v>21</v>
      </c>
      <c r="C8" s="620">
        <v>27</v>
      </c>
      <c r="D8" s="621">
        <f t="shared" si="0"/>
        <v>128.6</v>
      </c>
    </row>
    <row r="9" spans="1:4" s="606" customFormat="1" ht="24" customHeight="1">
      <c r="A9" s="624" t="s">
        <v>991</v>
      </c>
      <c r="B9" s="620"/>
      <c r="C9" s="620"/>
      <c r="D9" s="621"/>
    </row>
    <row r="10" spans="1:4" s="606" customFormat="1" ht="24" customHeight="1">
      <c r="A10" s="624" t="s">
        <v>992</v>
      </c>
      <c r="B10" s="620"/>
      <c r="C10" s="620"/>
      <c r="D10" s="621"/>
    </row>
    <row r="11" spans="1:4" s="606" customFormat="1" ht="24" customHeight="1">
      <c r="A11" s="611" t="s">
        <v>993</v>
      </c>
      <c r="B11" s="620">
        <v>48557</v>
      </c>
      <c r="C11" s="620">
        <v>46032</v>
      </c>
      <c r="D11" s="621">
        <f t="shared" si="0"/>
        <v>94.8</v>
      </c>
    </row>
    <row r="12" spans="1:4" s="606" customFormat="1" ht="24" customHeight="1">
      <c r="A12" s="624" t="s">
        <v>989</v>
      </c>
      <c r="B12" s="620">
        <v>48369</v>
      </c>
      <c r="C12" s="620">
        <v>45996</v>
      </c>
      <c r="D12" s="621">
        <f t="shared" si="0"/>
        <v>95.1</v>
      </c>
    </row>
    <row r="13" spans="1:4" s="606" customFormat="1" ht="24" customHeight="1">
      <c r="A13" s="624" t="s">
        <v>990</v>
      </c>
      <c r="B13" s="620">
        <v>188</v>
      </c>
      <c r="C13" s="620">
        <v>36</v>
      </c>
      <c r="D13" s="621">
        <f t="shared" si="0"/>
        <v>19.1</v>
      </c>
    </row>
    <row r="14" spans="1:4" s="606" customFormat="1" ht="24" customHeight="1">
      <c r="A14" s="624" t="s">
        <v>991</v>
      </c>
      <c r="B14" s="620"/>
      <c r="C14" s="620"/>
      <c r="D14" s="621"/>
    </row>
    <row r="15" spans="1:4" s="606" customFormat="1" ht="24" customHeight="1" thickBot="1">
      <c r="A15" s="625" t="s">
        <v>992</v>
      </c>
      <c r="B15" s="622"/>
      <c r="C15" s="622"/>
      <c r="D15" s="623"/>
    </row>
    <row r="16" spans="1:12" ht="35.25" customHeight="1">
      <c r="A16" s="599" t="s">
        <v>995</v>
      </c>
      <c r="B16" s="599"/>
      <c r="C16" s="599"/>
      <c r="D16" s="599"/>
      <c r="E16" s="598"/>
      <c r="F16" s="598"/>
      <c r="G16" s="598"/>
      <c r="H16" s="113"/>
      <c r="I16" s="113"/>
      <c r="J16" s="113"/>
      <c r="K16" s="113"/>
      <c r="L16" s="424"/>
    </row>
  </sheetData>
  <sheetProtection/>
  <mergeCells count="6">
    <mergeCell ref="A2:D2"/>
    <mergeCell ref="A4:A5"/>
    <mergeCell ref="B4:B5"/>
    <mergeCell ref="C4:C5"/>
    <mergeCell ref="D4:D5"/>
    <mergeCell ref="A16:D16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:IV12"/>
    </sheetView>
  </sheetViews>
  <sheetFormatPr defaultColWidth="8.75390625" defaultRowHeight="15.75"/>
  <cols>
    <col min="1" max="1" width="11.375" style="120" customWidth="1"/>
    <col min="2" max="2" width="34.25390625" style="120" customWidth="1"/>
    <col min="3" max="3" width="34.125" style="120" customWidth="1"/>
    <col min="4" max="16384" width="8.75390625" style="120" customWidth="1"/>
  </cols>
  <sheetData>
    <row r="1" spans="1:4" ht="21" customHeight="1">
      <c r="A1" s="121" t="s">
        <v>606</v>
      </c>
      <c r="B1" s="114"/>
      <c r="C1" s="114"/>
      <c r="D1" s="110"/>
    </row>
    <row r="2" spans="1:3" ht="29.25" customHeight="1">
      <c r="A2" s="595" t="s">
        <v>957</v>
      </c>
      <c r="B2" s="595"/>
      <c r="C2" s="595"/>
    </row>
    <row r="3" ht="25.5" customHeight="1" thickBot="1">
      <c r="C3" s="122" t="s">
        <v>602</v>
      </c>
    </row>
    <row r="4" spans="1:3" ht="27.75" customHeight="1">
      <c r="A4" s="596" t="s">
        <v>603</v>
      </c>
      <c r="B4" s="597"/>
      <c r="C4" s="128" t="s">
        <v>604</v>
      </c>
    </row>
    <row r="5" spans="1:3" ht="27.75" customHeight="1">
      <c r="A5" s="591" t="s">
        <v>958</v>
      </c>
      <c r="B5" s="592"/>
      <c r="C5" s="123">
        <v>837667</v>
      </c>
    </row>
    <row r="6" spans="1:3" ht="27.75" customHeight="1">
      <c r="A6" s="591" t="s">
        <v>959</v>
      </c>
      <c r="B6" s="592"/>
      <c r="C6" s="123">
        <v>153194</v>
      </c>
    </row>
    <row r="7" spans="1:3" ht="27.75" customHeight="1">
      <c r="A7" s="591" t="s">
        <v>960</v>
      </c>
      <c r="B7" s="592"/>
      <c r="C7" s="123">
        <v>132671</v>
      </c>
    </row>
    <row r="8" spans="1:3" ht="27.75" customHeight="1">
      <c r="A8" s="591" t="s">
        <v>961</v>
      </c>
      <c r="B8" s="592"/>
      <c r="C8" s="123">
        <v>858190</v>
      </c>
    </row>
    <row r="9" spans="1:3" ht="27.75" customHeight="1">
      <c r="A9" s="589" t="s">
        <v>605</v>
      </c>
      <c r="B9" s="590"/>
      <c r="C9" s="129" t="s">
        <v>604</v>
      </c>
    </row>
    <row r="10" spans="1:3" ht="27.75" customHeight="1">
      <c r="A10" s="591" t="s">
        <v>962</v>
      </c>
      <c r="B10" s="592"/>
      <c r="C10" s="123">
        <v>843480</v>
      </c>
    </row>
    <row r="11" spans="1:3" ht="27.75" customHeight="1">
      <c r="A11" s="591" t="s">
        <v>963</v>
      </c>
      <c r="B11" s="592"/>
      <c r="C11" s="123">
        <v>21100</v>
      </c>
    </row>
    <row r="12" spans="1:3" ht="27.75" customHeight="1" thickBot="1">
      <c r="A12" s="593" t="s">
        <v>964</v>
      </c>
      <c r="B12" s="594"/>
      <c r="C12" s="124">
        <v>864580</v>
      </c>
    </row>
  </sheetData>
  <sheetProtection/>
  <mergeCells count="10">
    <mergeCell ref="A9:B9"/>
    <mergeCell ref="A10:B10"/>
    <mergeCell ref="A11:B11"/>
    <mergeCell ref="A12:B12"/>
    <mergeCell ref="A2:C2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10" sqref="E10"/>
    </sheetView>
  </sheetViews>
  <sheetFormatPr defaultColWidth="8.75390625" defaultRowHeight="15.75"/>
  <cols>
    <col min="1" max="1" width="11.375" style="120" customWidth="1"/>
    <col min="2" max="2" width="34.25390625" style="120" customWidth="1"/>
    <col min="3" max="3" width="34.125" style="120" customWidth="1"/>
    <col min="4" max="16384" width="8.75390625" style="120" customWidth="1"/>
  </cols>
  <sheetData>
    <row r="1" spans="1:4" ht="21" customHeight="1">
      <c r="A1" s="125" t="s">
        <v>607</v>
      </c>
      <c r="B1" s="114"/>
      <c r="C1" s="114"/>
      <c r="D1" s="110"/>
    </row>
    <row r="2" spans="1:3" s="296" customFormat="1" ht="29.25" customHeight="1">
      <c r="A2" s="595" t="s">
        <v>957</v>
      </c>
      <c r="B2" s="595"/>
      <c r="C2" s="595"/>
    </row>
    <row r="3" s="296" customFormat="1" ht="25.5" customHeight="1" thickBot="1">
      <c r="C3" s="122" t="s">
        <v>602</v>
      </c>
    </row>
    <row r="4" spans="1:3" s="296" customFormat="1" ht="27.75" customHeight="1">
      <c r="A4" s="596" t="s">
        <v>603</v>
      </c>
      <c r="B4" s="597"/>
      <c r="C4" s="128" t="s">
        <v>604</v>
      </c>
    </row>
    <row r="5" spans="1:3" s="296" customFormat="1" ht="27.75" customHeight="1">
      <c r="A5" s="591" t="s">
        <v>958</v>
      </c>
      <c r="B5" s="592"/>
      <c r="C5" s="123">
        <v>837667</v>
      </c>
    </row>
    <row r="6" spans="1:3" s="296" customFormat="1" ht="27.75" customHeight="1">
      <c r="A6" s="591" t="s">
        <v>959</v>
      </c>
      <c r="B6" s="592"/>
      <c r="C6" s="123">
        <v>153194</v>
      </c>
    </row>
    <row r="7" spans="1:3" s="296" customFormat="1" ht="27.75" customHeight="1">
      <c r="A7" s="591" t="s">
        <v>960</v>
      </c>
      <c r="B7" s="592"/>
      <c r="C7" s="123">
        <v>132671</v>
      </c>
    </row>
    <row r="8" spans="1:3" s="296" customFormat="1" ht="27.75" customHeight="1">
      <c r="A8" s="591" t="s">
        <v>961</v>
      </c>
      <c r="B8" s="592"/>
      <c r="C8" s="123">
        <v>858190</v>
      </c>
    </row>
    <row r="9" spans="1:3" s="296" customFormat="1" ht="27.75" customHeight="1">
      <c r="A9" s="589" t="s">
        <v>605</v>
      </c>
      <c r="B9" s="590"/>
      <c r="C9" s="129" t="s">
        <v>604</v>
      </c>
    </row>
    <row r="10" spans="1:3" s="296" customFormat="1" ht="27.75" customHeight="1">
      <c r="A10" s="591" t="s">
        <v>962</v>
      </c>
      <c r="B10" s="592"/>
      <c r="C10" s="123">
        <v>843480</v>
      </c>
    </row>
    <row r="11" spans="1:3" s="296" customFormat="1" ht="27.75" customHeight="1">
      <c r="A11" s="591" t="s">
        <v>963</v>
      </c>
      <c r="B11" s="592"/>
      <c r="C11" s="123">
        <v>21100</v>
      </c>
    </row>
    <row r="12" spans="1:3" s="296" customFormat="1" ht="27.75" customHeight="1" thickBot="1">
      <c r="A12" s="593" t="s">
        <v>964</v>
      </c>
      <c r="B12" s="594"/>
      <c r="C12" s="124">
        <v>864580</v>
      </c>
    </row>
    <row r="13" spans="1:12" ht="30" customHeight="1">
      <c r="A13" s="580" t="s">
        <v>617</v>
      </c>
      <c r="B13" s="580"/>
      <c r="C13" s="580"/>
      <c r="H13" s="113"/>
      <c r="I13" s="113"/>
      <c r="J13" s="113"/>
      <c r="K13" s="113"/>
      <c r="L13" s="18"/>
    </row>
  </sheetData>
  <sheetProtection/>
  <mergeCells count="11">
    <mergeCell ref="A11:B11"/>
    <mergeCell ref="A12:B12"/>
    <mergeCell ref="A13:C13"/>
    <mergeCell ref="A2:C2"/>
    <mergeCell ref="A4:B4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:IV12"/>
    </sheetView>
  </sheetViews>
  <sheetFormatPr defaultColWidth="8.75390625" defaultRowHeight="15.75"/>
  <cols>
    <col min="1" max="1" width="11.375" style="120" customWidth="1"/>
    <col min="2" max="2" width="34.25390625" style="120" customWidth="1"/>
    <col min="3" max="3" width="34.125" style="120" customWidth="1"/>
    <col min="4" max="16384" width="8.75390625" style="120" customWidth="1"/>
  </cols>
  <sheetData>
    <row r="1" spans="1:4" ht="21" customHeight="1">
      <c r="A1" s="125" t="s">
        <v>615</v>
      </c>
      <c r="B1" s="114"/>
      <c r="C1" s="114"/>
      <c r="D1" s="110"/>
    </row>
    <row r="2" spans="1:3" ht="29.25" customHeight="1">
      <c r="A2" s="595" t="s">
        <v>965</v>
      </c>
      <c r="B2" s="595"/>
      <c r="C2" s="595"/>
    </row>
    <row r="3" ht="25.5" customHeight="1" thickBot="1">
      <c r="C3" s="122" t="s">
        <v>611</v>
      </c>
    </row>
    <row r="4" spans="1:3" ht="29.25" customHeight="1">
      <c r="A4" s="596" t="s">
        <v>612</v>
      </c>
      <c r="B4" s="597"/>
      <c r="C4" s="128" t="s">
        <v>613</v>
      </c>
    </row>
    <row r="5" spans="1:3" ht="29.25" customHeight="1">
      <c r="A5" s="591" t="s">
        <v>966</v>
      </c>
      <c r="B5" s="592"/>
      <c r="C5" s="123">
        <v>434856</v>
      </c>
    </row>
    <row r="6" spans="1:3" ht="29.25" customHeight="1">
      <c r="A6" s="591" t="s">
        <v>967</v>
      </c>
      <c r="B6" s="592"/>
      <c r="C6" s="123">
        <v>135900</v>
      </c>
    </row>
    <row r="7" spans="1:3" ht="29.25" customHeight="1">
      <c r="A7" s="591" t="s">
        <v>968</v>
      </c>
      <c r="B7" s="592"/>
      <c r="C7" s="123">
        <v>5508</v>
      </c>
    </row>
    <row r="8" spans="1:3" ht="29.25" customHeight="1">
      <c r="A8" s="591" t="s">
        <v>969</v>
      </c>
      <c r="B8" s="592"/>
      <c r="C8" s="123">
        <v>565248</v>
      </c>
    </row>
    <row r="9" spans="1:3" ht="29.25" customHeight="1">
      <c r="A9" s="589" t="s">
        <v>614</v>
      </c>
      <c r="B9" s="590"/>
      <c r="C9" s="129" t="s">
        <v>613</v>
      </c>
    </row>
    <row r="10" spans="1:3" ht="29.25" customHeight="1">
      <c r="A10" s="591" t="s">
        <v>972</v>
      </c>
      <c r="B10" s="592"/>
      <c r="C10" s="123">
        <v>452665</v>
      </c>
    </row>
    <row r="11" spans="1:3" ht="29.25" customHeight="1">
      <c r="A11" s="591" t="s">
        <v>970</v>
      </c>
      <c r="B11" s="592"/>
      <c r="C11" s="123">
        <v>135900</v>
      </c>
    </row>
    <row r="12" spans="1:3" ht="29.25" customHeight="1" thickBot="1">
      <c r="A12" s="593" t="s">
        <v>971</v>
      </c>
      <c r="B12" s="594"/>
      <c r="C12" s="124">
        <v>588565</v>
      </c>
    </row>
  </sheetData>
  <sheetProtection/>
  <mergeCells count="10">
    <mergeCell ref="A9:B9"/>
    <mergeCell ref="A10:B10"/>
    <mergeCell ref="A11:B11"/>
    <mergeCell ref="A12:B12"/>
    <mergeCell ref="A2:C2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G10" sqref="G10"/>
    </sheetView>
  </sheetViews>
  <sheetFormatPr defaultColWidth="8.75390625" defaultRowHeight="15.75"/>
  <cols>
    <col min="1" max="1" width="11.375" style="120" customWidth="1"/>
    <col min="2" max="2" width="34.25390625" style="120" customWidth="1"/>
    <col min="3" max="3" width="34.125" style="120" customWidth="1"/>
    <col min="4" max="16384" width="8.75390625" style="120" customWidth="1"/>
  </cols>
  <sheetData>
    <row r="1" spans="1:4" ht="21" customHeight="1">
      <c r="A1" s="125" t="s">
        <v>616</v>
      </c>
      <c r="B1" s="114"/>
      <c r="C1" s="114"/>
      <c r="D1" s="110"/>
    </row>
    <row r="2" spans="1:3" s="296" customFormat="1" ht="29.25" customHeight="1">
      <c r="A2" s="595" t="s">
        <v>965</v>
      </c>
      <c r="B2" s="595"/>
      <c r="C2" s="595"/>
    </row>
    <row r="3" s="296" customFormat="1" ht="25.5" customHeight="1" thickBot="1">
      <c r="C3" s="122" t="s">
        <v>611</v>
      </c>
    </row>
    <row r="4" spans="1:3" s="296" customFormat="1" ht="29.25" customHeight="1">
      <c r="A4" s="596" t="s">
        <v>612</v>
      </c>
      <c r="B4" s="597"/>
      <c r="C4" s="128" t="s">
        <v>613</v>
      </c>
    </row>
    <row r="5" spans="1:3" s="296" customFormat="1" ht="29.25" customHeight="1">
      <c r="A5" s="591" t="s">
        <v>966</v>
      </c>
      <c r="B5" s="592"/>
      <c r="C5" s="123">
        <v>434856</v>
      </c>
    </row>
    <row r="6" spans="1:3" s="296" customFormat="1" ht="29.25" customHeight="1">
      <c r="A6" s="591" t="s">
        <v>967</v>
      </c>
      <c r="B6" s="592"/>
      <c r="C6" s="123">
        <v>135900</v>
      </c>
    </row>
    <row r="7" spans="1:3" s="296" customFormat="1" ht="29.25" customHeight="1">
      <c r="A7" s="591" t="s">
        <v>968</v>
      </c>
      <c r="B7" s="592"/>
      <c r="C7" s="123">
        <v>5508</v>
      </c>
    </row>
    <row r="8" spans="1:3" s="296" customFormat="1" ht="29.25" customHeight="1">
      <c r="A8" s="591" t="s">
        <v>969</v>
      </c>
      <c r="B8" s="592"/>
      <c r="C8" s="123">
        <v>565248</v>
      </c>
    </row>
    <row r="9" spans="1:3" s="296" customFormat="1" ht="29.25" customHeight="1">
      <c r="A9" s="589" t="s">
        <v>614</v>
      </c>
      <c r="B9" s="590"/>
      <c r="C9" s="129" t="s">
        <v>613</v>
      </c>
    </row>
    <row r="10" spans="1:3" s="296" customFormat="1" ht="29.25" customHeight="1">
      <c r="A10" s="591" t="s">
        <v>972</v>
      </c>
      <c r="B10" s="592"/>
      <c r="C10" s="123">
        <v>452665</v>
      </c>
    </row>
    <row r="11" spans="1:3" s="296" customFormat="1" ht="29.25" customHeight="1">
      <c r="A11" s="591" t="s">
        <v>970</v>
      </c>
      <c r="B11" s="592"/>
      <c r="C11" s="123">
        <v>135900</v>
      </c>
    </row>
    <row r="12" spans="1:3" s="296" customFormat="1" ht="29.25" customHeight="1" thickBot="1">
      <c r="A12" s="593" t="s">
        <v>971</v>
      </c>
      <c r="B12" s="594"/>
      <c r="C12" s="124">
        <v>588565</v>
      </c>
    </row>
    <row r="13" spans="1:12" ht="30" customHeight="1">
      <c r="A13" s="580" t="s">
        <v>618</v>
      </c>
      <c r="B13" s="580"/>
      <c r="C13" s="580"/>
      <c r="H13" s="113"/>
      <c r="I13" s="113"/>
      <c r="J13" s="113"/>
      <c r="K13" s="113"/>
      <c r="L13" s="18"/>
    </row>
  </sheetData>
  <sheetProtection/>
  <mergeCells count="11">
    <mergeCell ref="A11:B11"/>
    <mergeCell ref="A12:B12"/>
    <mergeCell ref="A13:C13"/>
    <mergeCell ref="A2:C2"/>
    <mergeCell ref="A4:B4"/>
    <mergeCell ref="A5:B5"/>
    <mergeCell ref="A6:B6"/>
    <mergeCell ref="A7:B7"/>
    <mergeCell ref="A8:B8"/>
    <mergeCell ref="A9:B9"/>
    <mergeCell ref="A10:B1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PageLayoutView="0" workbookViewId="0" topLeftCell="A1">
      <selection activeCell="A37" sqref="A4:IV37"/>
    </sheetView>
  </sheetViews>
  <sheetFormatPr defaultColWidth="9.00390625" defaultRowHeight="15.75"/>
  <cols>
    <col min="1" max="1" width="25.75390625" style="264" customWidth="1"/>
    <col min="2" max="2" width="8.875" style="264" customWidth="1"/>
    <col min="3" max="3" width="9.75390625" style="264" bestFit="1" customWidth="1"/>
    <col min="4" max="4" width="9.125" style="264" customWidth="1"/>
    <col min="5" max="5" width="9.875" style="265" bestFit="1" customWidth="1"/>
    <col min="6" max="6" width="9.25390625" style="264" customWidth="1"/>
    <col min="7" max="7" width="8.375" style="265" customWidth="1"/>
    <col min="8" max="8" width="9.00390625" style="264" customWidth="1"/>
    <col min="9" max="9" width="12.875" style="264" customWidth="1"/>
    <col min="10" max="10" width="15.125" style="264" customWidth="1"/>
    <col min="11" max="16384" width="9.00390625" style="264" customWidth="1"/>
  </cols>
  <sheetData>
    <row r="1" ht="26.25" customHeight="1">
      <c r="A1" s="264" t="s">
        <v>784</v>
      </c>
    </row>
    <row r="2" spans="1:8" ht="31.5" customHeight="1">
      <c r="A2" s="513" t="s">
        <v>785</v>
      </c>
      <c r="B2" s="513"/>
      <c r="C2" s="513"/>
      <c r="D2" s="513"/>
      <c r="E2" s="513"/>
      <c r="F2" s="513"/>
      <c r="G2" s="513"/>
      <c r="H2" s="513"/>
    </row>
    <row r="3" spans="7:8" ht="21.75" customHeight="1" thickBot="1">
      <c r="G3" s="511" t="s">
        <v>767</v>
      </c>
      <c r="H3" s="511"/>
    </row>
    <row r="4" spans="1:8" ht="24.75" customHeight="1">
      <c r="A4" s="514" t="s">
        <v>127</v>
      </c>
      <c r="B4" s="516" t="s">
        <v>768</v>
      </c>
      <c r="C4" s="516"/>
      <c r="D4" s="516" t="s">
        <v>769</v>
      </c>
      <c r="E4" s="516"/>
      <c r="F4" s="516"/>
      <c r="G4" s="516"/>
      <c r="H4" s="517" t="s">
        <v>128</v>
      </c>
    </row>
    <row r="5" spans="1:8" ht="24.75" customHeight="1">
      <c r="A5" s="515"/>
      <c r="B5" s="507" t="s">
        <v>770</v>
      </c>
      <c r="C5" s="508" t="s">
        <v>771</v>
      </c>
      <c r="D5" s="509" t="s">
        <v>770</v>
      </c>
      <c r="E5" s="509"/>
      <c r="F5" s="510" t="s">
        <v>772</v>
      </c>
      <c r="G5" s="510"/>
      <c r="H5" s="518"/>
    </row>
    <row r="6" spans="1:8" ht="24.75" customHeight="1">
      <c r="A6" s="515"/>
      <c r="B6" s="507"/>
      <c r="C6" s="508"/>
      <c r="D6" s="426" t="s">
        <v>773</v>
      </c>
      <c r="E6" s="489" t="s">
        <v>774</v>
      </c>
      <c r="F6" s="488" t="s">
        <v>773</v>
      </c>
      <c r="G6" s="427" t="s">
        <v>774</v>
      </c>
      <c r="H6" s="518"/>
    </row>
    <row r="7" spans="1:8" ht="19.5" customHeight="1">
      <c r="A7" s="266" t="s">
        <v>3</v>
      </c>
      <c r="B7" s="77">
        <v>46264</v>
      </c>
      <c r="C7" s="77">
        <v>43891</v>
      </c>
      <c r="D7" s="77">
        <f>'[1]2支出'!D7</f>
        <v>48615</v>
      </c>
      <c r="E7" s="50">
        <f>(D7-B7)/B7*100</f>
        <v>5.1</v>
      </c>
      <c r="F7" s="77">
        <f>'[1]2支出'!F7</f>
        <v>45189</v>
      </c>
      <c r="G7" s="50">
        <f>(F7-C7)/C7*100</f>
        <v>3</v>
      </c>
      <c r="H7" s="490"/>
    </row>
    <row r="8" spans="1:8" ht="19.5" customHeight="1">
      <c r="A8" s="266" t="s">
        <v>194</v>
      </c>
      <c r="B8" s="77">
        <v>381</v>
      </c>
      <c r="C8" s="77">
        <f>'[1]2支出'!C122</f>
        <v>374</v>
      </c>
      <c r="D8" s="77">
        <f>'[1]2支出'!D122</f>
        <v>505</v>
      </c>
      <c r="E8" s="50">
        <f aca="true" t="shared" si="0" ref="E8:E37">(D8-B8)/B8*100</f>
        <v>32.5</v>
      </c>
      <c r="F8" s="77">
        <f>'[1]2支出'!F122</f>
        <v>388</v>
      </c>
      <c r="G8" s="50">
        <f aca="true" t="shared" si="1" ref="G8:G28">(F8-C8)/C8*100</f>
        <v>3.7</v>
      </c>
      <c r="H8" s="490"/>
    </row>
    <row r="9" spans="1:8" ht="19.5" customHeight="1">
      <c r="A9" s="266" t="s">
        <v>195</v>
      </c>
      <c r="B9" s="77">
        <v>37987</v>
      </c>
      <c r="C9" s="77">
        <f>'[1]2支出'!C129</f>
        <v>35045</v>
      </c>
      <c r="D9" s="77">
        <f>'[1]2支出'!D129</f>
        <v>37467</v>
      </c>
      <c r="E9" s="50">
        <f t="shared" si="0"/>
        <v>-1.4</v>
      </c>
      <c r="F9" s="77">
        <f>'[1]2支出'!F129</f>
        <v>35517</v>
      </c>
      <c r="G9" s="50">
        <f t="shared" si="1"/>
        <v>1.3</v>
      </c>
      <c r="H9" s="490"/>
    </row>
    <row r="10" spans="1:10" ht="19.5" customHeight="1">
      <c r="A10" s="266" t="s">
        <v>219</v>
      </c>
      <c r="B10" s="77">
        <v>171031</v>
      </c>
      <c r="C10" s="77">
        <f>'[1]2支出'!C164</f>
        <v>147028</v>
      </c>
      <c r="D10" s="77">
        <f>'[1]2支出'!D164</f>
        <v>189293</v>
      </c>
      <c r="E10" s="50">
        <f t="shared" si="0"/>
        <v>10.7</v>
      </c>
      <c r="F10" s="77">
        <f>'[1]2支出'!F164</f>
        <v>162336</v>
      </c>
      <c r="G10" s="50">
        <f t="shared" si="1"/>
        <v>10.4</v>
      </c>
      <c r="H10" s="490"/>
      <c r="I10" s="141"/>
      <c r="J10" s="141"/>
    </row>
    <row r="11" spans="1:10" ht="19.5" customHeight="1">
      <c r="A11" s="266" t="s">
        <v>245</v>
      </c>
      <c r="B11" s="77">
        <v>14257</v>
      </c>
      <c r="C11" s="77">
        <f>'[1]2支出'!C194</f>
        <v>12662</v>
      </c>
      <c r="D11" s="77">
        <f>'[1]2支出'!D194</f>
        <v>16041</v>
      </c>
      <c r="E11" s="50">
        <f t="shared" si="0"/>
        <v>12.5</v>
      </c>
      <c r="F11" s="77">
        <f>'[1]2支出'!F194</f>
        <v>13949</v>
      </c>
      <c r="G11" s="50">
        <f t="shared" si="1"/>
        <v>10.2</v>
      </c>
      <c r="H11" s="490"/>
      <c r="I11" s="268"/>
      <c r="J11" s="268"/>
    </row>
    <row r="12" spans="1:8" ht="19.5" customHeight="1">
      <c r="A12" s="266" t="s">
        <v>266</v>
      </c>
      <c r="B12" s="77">
        <v>9107</v>
      </c>
      <c r="C12" s="77">
        <f>'[1]2支出'!C220</f>
        <v>4742</v>
      </c>
      <c r="D12" s="77">
        <f>'[1]2支出'!D220</f>
        <v>8075</v>
      </c>
      <c r="E12" s="50">
        <f t="shared" si="0"/>
        <v>-11.3</v>
      </c>
      <c r="F12" s="77">
        <f>'[1]2支出'!F220</f>
        <v>5319</v>
      </c>
      <c r="G12" s="50">
        <f t="shared" si="1"/>
        <v>12.2</v>
      </c>
      <c r="H12" s="490"/>
    </row>
    <row r="13" spans="1:8" ht="47.25" customHeight="1">
      <c r="A13" s="266" t="s">
        <v>289</v>
      </c>
      <c r="B13" s="77">
        <v>115962</v>
      </c>
      <c r="C13" s="77">
        <f>'[1]2支出'!C254</f>
        <v>88281</v>
      </c>
      <c r="D13" s="77">
        <f>'[1]2支出'!D254</f>
        <v>103625</v>
      </c>
      <c r="E13" s="50">
        <f t="shared" si="0"/>
        <v>-10.6</v>
      </c>
      <c r="F13" s="77">
        <f>'[1]2支出'!F254</f>
        <v>70324</v>
      </c>
      <c r="G13" s="50">
        <f t="shared" si="1"/>
        <v>-20.3</v>
      </c>
      <c r="H13" s="491" t="str">
        <f>'[1]2支出'!H254</f>
        <v>减少列支清算2014年10至2015年12月养老保险资金。</v>
      </c>
    </row>
    <row r="14" spans="1:8" ht="19.5" customHeight="1">
      <c r="A14" s="266" t="s">
        <v>349</v>
      </c>
      <c r="B14" s="77">
        <v>105344</v>
      </c>
      <c r="C14" s="77">
        <f>'[1]2支出'!C331</f>
        <v>53083</v>
      </c>
      <c r="D14" s="77">
        <f>'[1]2支出'!D331</f>
        <v>75409</v>
      </c>
      <c r="E14" s="50">
        <f t="shared" si="0"/>
        <v>-28.4</v>
      </c>
      <c r="F14" s="77">
        <f>'[1]2支出'!F331</f>
        <v>60223</v>
      </c>
      <c r="G14" s="50">
        <f t="shared" si="1"/>
        <v>13.5</v>
      </c>
      <c r="H14" s="491"/>
    </row>
    <row r="15" spans="1:8" ht="19.5" customHeight="1">
      <c r="A15" s="266" t="s">
        <v>384</v>
      </c>
      <c r="B15" s="77">
        <v>6947</v>
      </c>
      <c r="C15" s="77">
        <f>'[1]2支出'!C374</f>
        <v>2925</v>
      </c>
      <c r="D15" s="77">
        <f>'[1]2支出'!D374</f>
        <v>9255</v>
      </c>
      <c r="E15" s="50">
        <f t="shared" si="0"/>
        <v>33.2</v>
      </c>
      <c r="F15" s="77">
        <f>'[1]2支出'!F374</f>
        <v>2965</v>
      </c>
      <c r="G15" s="50">
        <f t="shared" si="1"/>
        <v>1.4</v>
      </c>
      <c r="H15" s="491"/>
    </row>
    <row r="16" spans="1:8" ht="24" customHeight="1">
      <c r="A16" s="266" t="s">
        <v>402</v>
      </c>
      <c r="B16" s="77">
        <v>76161</v>
      </c>
      <c r="C16" s="77">
        <f>'[1]2支出'!C404</f>
        <v>73008</v>
      </c>
      <c r="D16" s="77">
        <f>'[1]2支出'!D404</f>
        <v>26262</v>
      </c>
      <c r="E16" s="50">
        <f t="shared" si="0"/>
        <v>-65.5</v>
      </c>
      <c r="F16" s="77">
        <f>'[1]2支出'!F404</f>
        <v>22526</v>
      </c>
      <c r="G16" s="50">
        <f t="shared" si="1"/>
        <v>-69.1</v>
      </c>
      <c r="H16" s="491" t="str">
        <f>'[1]2支出'!H404</f>
        <v>减少新增一般债券支出52647万元</v>
      </c>
    </row>
    <row r="17" spans="1:8" ht="19.5" customHeight="1">
      <c r="A17" s="266" t="s">
        <v>413</v>
      </c>
      <c r="B17" s="77">
        <v>77613</v>
      </c>
      <c r="C17" s="77">
        <f>'[1]2支出'!C419</f>
        <v>36958</v>
      </c>
      <c r="D17" s="77">
        <f>'[1]2支出'!D419</f>
        <v>78435</v>
      </c>
      <c r="E17" s="50">
        <f t="shared" si="0"/>
        <v>1.1</v>
      </c>
      <c r="F17" s="77">
        <f>'[1]2支出'!F419</f>
        <v>43384</v>
      </c>
      <c r="G17" s="50">
        <f t="shared" si="1"/>
        <v>17.4</v>
      </c>
      <c r="H17" s="491"/>
    </row>
    <row r="18" spans="1:8" ht="22.5" customHeight="1">
      <c r="A18" s="266" t="s">
        <v>471</v>
      </c>
      <c r="B18" s="77">
        <v>12887</v>
      </c>
      <c r="C18" s="77">
        <f>'[1]2支出'!C490</f>
        <v>3479</v>
      </c>
      <c r="D18" s="77">
        <f>'[1]2支出'!D490</f>
        <v>20035</v>
      </c>
      <c r="E18" s="50">
        <f t="shared" si="0"/>
        <v>55.5</v>
      </c>
      <c r="F18" s="77">
        <f>'[1]2支出'!F490</f>
        <v>11878</v>
      </c>
      <c r="G18" s="50">
        <f t="shared" si="1"/>
        <v>241.4</v>
      </c>
      <c r="H18" s="491" t="str">
        <f>'[1]2支出'!H490</f>
        <v>增加新增一般债券列支8000万元。</v>
      </c>
    </row>
    <row r="19" spans="1:8" ht="19.5" customHeight="1">
      <c r="A19" s="266" t="s">
        <v>482</v>
      </c>
      <c r="B19" s="77">
        <v>27012</v>
      </c>
      <c r="C19" s="77">
        <f>'[1]2支出'!C512</f>
        <v>19741</v>
      </c>
      <c r="D19" s="77">
        <f>'[1]2支出'!D512</f>
        <v>25715</v>
      </c>
      <c r="E19" s="50">
        <f t="shared" si="0"/>
        <v>-4.8</v>
      </c>
      <c r="F19" s="77">
        <f>'[1]2支出'!F512</f>
        <v>20637</v>
      </c>
      <c r="G19" s="50">
        <f t="shared" si="1"/>
        <v>4.5</v>
      </c>
      <c r="H19" s="491"/>
    </row>
    <row r="20" spans="1:8" ht="19.5" customHeight="1">
      <c r="A20" s="266" t="s">
        <v>496</v>
      </c>
      <c r="B20" s="77">
        <v>3939</v>
      </c>
      <c r="C20" s="77">
        <f>'[1]2支出'!C530</f>
        <v>1203</v>
      </c>
      <c r="D20" s="77">
        <f>'[1]2支出'!D530</f>
        <v>5283</v>
      </c>
      <c r="E20" s="50">
        <f t="shared" si="0"/>
        <v>34.1</v>
      </c>
      <c r="F20" s="77">
        <f>'[1]2支出'!F530</f>
        <v>1357</v>
      </c>
      <c r="G20" s="50">
        <f t="shared" si="1"/>
        <v>12.8</v>
      </c>
      <c r="H20" s="491"/>
    </row>
    <row r="21" spans="1:8" ht="19.5" customHeight="1">
      <c r="A21" s="269" t="s">
        <v>775</v>
      </c>
      <c r="B21" s="77">
        <v>65</v>
      </c>
      <c r="C21" s="77">
        <f>'[1]2支出'!C544</f>
        <v>46</v>
      </c>
      <c r="D21" s="77">
        <f>'[1]2支出'!D544</f>
        <v>152</v>
      </c>
      <c r="E21" s="50">
        <f t="shared" si="0"/>
        <v>133.8</v>
      </c>
      <c r="F21" s="77">
        <f>'[1]2支出'!F544</f>
        <v>0</v>
      </c>
      <c r="G21" s="50"/>
      <c r="H21" s="491"/>
    </row>
    <row r="22" spans="1:8" ht="19.5" customHeight="1">
      <c r="A22" s="269" t="s">
        <v>776</v>
      </c>
      <c r="B22" s="77"/>
      <c r="C22" s="77"/>
      <c r="D22" s="77">
        <f>'[1]2支出'!D549</f>
        <v>801</v>
      </c>
      <c r="E22" s="50"/>
      <c r="F22" s="77">
        <f>'[1]2支出'!F549</f>
        <v>801</v>
      </c>
      <c r="G22" s="50"/>
      <c r="H22" s="491"/>
    </row>
    <row r="23" spans="1:8" ht="19.5" customHeight="1">
      <c r="A23" s="269" t="s">
        <v>777</v>
      </c>
      <c r="B23" s="77">
        <v>7380</v>
      </c>
      <c r="C23" s="77">
        <f>'[1]2支出'!C551</f>
        <v>3406</v>
      </c>
      <c r="D23" s="77">
        <f>'[1]2支出'!D551</f>
        <v>3640</v>
      </c>
      <c r="E23" s="50">
        <f t="shared" si="0"/>
        <v>-50.7</v>
      </c>
      <c r="F23" s="77">
        <f>'[1]2支出'!F551</f>
        <v>3373</v>
      </c>
      <c r="G23" s="50">
        <f t="shared" si="1"/>
        <v>-1</v>
      </c>
      <c r="H23" s="491"/>
    </row>
    <row r="24" spans="1:8" ht="22.5" customHeight="1">
      <c r="A24" s="269" t="s">
        <v>778</v>
      </c>
      <c r="B24" s="77">
        <v>9178</v>
      </c>
      <c r="C24" s="77">
        <f>'[1]2支出'!C580</f>
        <v>3600</v>
      </c>
      <c r="D24" s="77">
        <f>'[1]2支出'!D580</f>
        <v>2482</v>
      </c>
      <c r="E24" s="50">
        <f t="shared" si="0"/>
        <v>-73</v>
      </c>
      <c r="F24" s="77">
        <f>'[1]2支出'!F580</f>
        <v>149</v>
      </c>
      <c r="G24" s="50"/>
      <c r="H24" s="491" t="str">
        <f>'[1]2支出'!H580</f>
        <v>减少新增一般债券支出3500万元</v>
      </c>
    </row>
    <row r="25" spans="1:8" ht="19.5" customHeight="1">
      <c r="A25" s="269" t="s">
        <v>779</v>
      </c>
      <c r="B25" s="77">
        <v>3055</v>
      </c>
      <c r="C25" s="77">
        <f>'[1]2支出'!C586</f>
        <v>2544</v>
      </c>
      <c r="D25" s="77">
        <f>'[1]2支出'!D586</f>
        <v>3265</v>
      </c>
      <c r="E25" s="50">
        <f t="shared" si="0"/>
        <v>6.9</v>
      </c>
      <c r="F25" s="77">
        <f>'[1]2支出'!F586</f>
        <v>2601</v>
      </c>
      <c r="G25" s="50">
        <f t="shared" si="1"/>
        <v>2.2</v>
      </c>
      <c r="H25" s="490"/>
    </row>
    <row r="26" spans="1:8" ht="19.5" customHeight="1">
      <c r="A26" s="270" t="s">
        <v>780</v>
      </c>
      <c r="B26" s="77">
        <v>1993</v>
      </c>
      <c r="C26" s="77">
        <f>'[1]2支出'!C596</f>
        <v>0</v>
      </c>
      <c r="D26" s="77">
        <f>'[1]2支出'!D596</f>
        <v>1094</v>
      </c>
      <c r="E26" s="50">
        <f t="shared" si="0"/>
        <v>-45.1</v>
      </c>
      <c r="F26" s="77">
        <f>'[1]2支出'!F596</f>
        <v>0</v>
      </c>
      <c r="G26" s="50"/>
      <c r="H26" s="490"/>
    </row>
    <row r="27" spans="1:8" ht="19.5" customHeight="1">
      <c r="A27" s="269" t="s">
        <v>781</v>
      </c>
      <c r="B27" s="77">
        <v>14960</v>
      </c>
      <c r="C27" s="77">
        <f>'[1]2支出'!C599</f>
        <v>14960</v>
      </c>
      <c r="D27" s="77">
        <f>'[1]2支出'!D599</f>
        <v>26156</v>
      </c>
      <c r="E27" s="50">
        <f t="shared" si="0"/>
        <v>74.8</v>
      </c>
      <c r="F27" s="77">
        <f>'[1]2支出'!F599</f>
        <v>26156</v>
      </c>
      <c r="G27" s="50">
        <f t="shared" si="1"/>
        <v>74.8</v>
      </c>
      <c r="H27" s="490"/>
    </row>
    <row r="28" spans="1:8" ht="19.5" customHeight="1">
      <c r="A28" s="269" t="s">
        <v>782</v>
      </c>
      <c r="B28" s="77">
        <v>278</v>
      </c>
      <c r="C28" s="77">
        <f>'[1]2支出'!C602</f>
        <v>278</v>
      </c>
      <c r="D28" s="77">
        <f>'[1]2支出'!D602</f>
        <v>164</v>
      </c>
      <c r="E28" s="50">
        <f t="shared" si="0"/>
        <v>-41</v>
      </c>
      <c r="F28" s="77">
        <f>'[1]2支出'!F602</f>
        <v>164</v>
      </c>
      <c r="G28" s="50">
        <f t="shared" si="1"/>
        <v>-41</v>
      </c>
      <c r="H28" s="490"/>
    </row>
    <row r="29" spans="1:8" s="271" customFormat="1" ht="19.5" customHeight="1">
      <c r="A29" s="482" t="s">
        <v>981</v>
      </c>
      <c r="B29" s="492">
        <f>SUM(B7:B28)</f>
        <v>741801</v>
      </c>
      <c r="C29" s="492">
        <f>SUM(C7:C28)</f>
        <v>547254</v>
      </c>
      <c r="D29" s="492">
        <f>SUM(D7:D28)</f>
        <v>681769</v>
      </c>
      <c r="E29" s="493">
        <f t="shared" si="0"/>
        <v>-8.1</v>
      </c>
      <c r="F29" s="492">
        <f>SUM(F7:F28)</f>
        <v>529236</v>
      </c>
      <c r="G29" s="493">
        <f>(F29/C29-1)*100</f>
        <v>-3.3</v>
      </c>
      <c r="H29" s="494"/>
    </row>
    <row r="30" spans="1:8" s="478" customFormat="1" ht="26.25" customHeight="1">
      <c r="A30" s="475" t="s">
        <v>973</v>
      </c>
      <c r="B30" s="484">
        <v>76812</v>
      </c>
      <c r="C30" s="484"/>
      <c r="D30" s="484">
        <v>90447</v>
      </c>
      <c r="E30" s="493">
        <f t="shared" si="0"/>
        <v>17.8</v>
      </c>
      <c r="F30" s="476"/>
      <c r="G30" s="476"/>
      <c r="H30" s="477"/>
    </row>
    <row r="31" spans="1:8" s="478" customFormat="1" ht="26.25" customHeight="1">
      <c r="A31" s="475" t="s">
        <v>974</v>
      </c>
      <c r="B31" s="484"/>
      <c r="C31" s="484"/>
      <c r="D31" s="484"/>
      <c r="E31" s="493"/>
      <c r="F31" s="476"/>
      <c r="G31" s="476"/>
      <c r="H31" s="477"/>
    </row>
    <row r="32" spans="1:8" s="478" customFormat="1" ht="26.25" customHeight="1">
      <c r="A32" s="475" t="s">
        <v>975</v>
      </c>
      <c r="B32" s="484">
        <v>186074</v>
      </c>
      <c r="C32" s="484"/>
      <c r="D32" s="484">
        <v>132169</v>
      </c>
      <c r="E32" s="493">
        <f t="shared" si="0"/>
        <v>-29</v>
      </c>
      <c r="F32" s="476"/>
      <c r="G32" s="476"/>
      <c r="H32" s="477"/>
    </row>
    <row r="33" spans="1:8" s="478" customFormat="1" ht="26.25" customHeight="1">
      <c r="A33" s="475" t="s">
        <v>976</v>
      </c>
      <c r="B33" s="485"/>
      <c r="C33" s="484"/>
      <c r="D33" s="484"/>
      <c r="E33" s="493"/>
      <c r="F33" s="476"/>
      <c r="G33" s="476"/>
      <c r="H33" s="477"/>
    </row>
    <row r="34" spans="1:8" s="478" customFormat="1" ht="26.25" customHeight="1">
      <c r="A34" s="475" t="s">
        <v>980</v>
      </c>
      <c r="B34" s="485">
        <v>32185</v>
      </c>
      <c r="C34" s="484"/>
      <c r="D34" s="484">
        <v>18000</v>
      </c>
      <c r="E34" s="493">
        <f t="shared" si="0"/>
        <v>-44.1</v>
      </c>
      <c r="F34" s="476"/>
      <c r="G34" s="476"/>
      <c r="H34" s="477"/>
    </row>
    <row r="35" spans="1:8" s="478" customFormat="1" ht="26.25" customHeight="1">
      <c r="A35" s="475" t="s">
        <v>977</v>
      </c>
      <c r="B35" s="485">
        <v>36</v>
      </c>
      <c r="C35" s="484"/>
      <c r="D35" s="484">
        <v>203</v>
      </c>
      <c r="E35" s="493">
        <f t="shared" si="0"/>
        <v>463.9</v>
      </c>
      <c r="F35" s="476"/>
      <c r="G35" s="476"/>
      <c r="H35" s="477"/>
    </row>
    <row r="36" spans="1:8" s="478" customFormat="1" ht="26.25" customHeight="1">
      <c r="A36" s="475" t="s">
        <v>978</v>
      </c>
      <c r="B36" s="485">
        <v>11002</v>
      </c>
      <c r="C36" s="484"/>
      <c r="D36" s="484">
        <v>27213</v>
      </c>
      <c r="E36" s="493">
        <f t="shared" si="0"/>
        <v>147.3</v>
      </c>
      <c r="F36" s="476"/>
      <c r="G36" s="476"/>
      <c r="H36" s="477"/>
    </row>
    <row r="37" spans="1:8" s="478" customFormat="1" ht="26.25" customHeight="1" thickBot="1">
      <c r="A37" s="479" t="s">
        <v>979</v>
      </c>
      <c r="B37" s="486">
        <v>1047910</v>
      </c>
      <c r="C37" s="486"/>
      <c r="D37" s="487">
        <v>949801</v>
      </c>
      <c r="E37" s="483">
        <f t="shared" si="0"/>
        <v>-9.4</v>
      </c>
      <c r="F37" s="480"/>
      <c r="G37" s="480"/>
      <c r="H37" s="481"/>
    </row>
    <row r="38" spans="1:8" ht="35.25" customHeight="1">
      <c r="A38" s="512" t="s">
        <v>783</v>
      </c>
      <c r="B38" s="512"/>
      <c r="C38" s="512"/>
      <c r="D38" s="512"/>
      <c r="E38" s="512"/>
      <c r="F38" s="512"/>
      <c r="G38" s="512"/>
      <c r="H38" s="512"/>
    </row>
  </sheetData>
  <sheetProtection/>
  <mergeCells count="11">
    <mergeCell ref="A2:H2"/>
    <mergeCell ref="A4:A6"/>
    <mergeCell ref="B4:C4"/>
    <mergeCell ref="D4:G4"/>
    <mergeCell ref="H4:H6"/>
    <mergeCell ref="B5:B6"/>
    <mergeCell ref="C5:C6"/>
    <mergeCell ref="D5:E5"/>
    <mergeCell ref="F5:G5"/>
    <mergeCell ref="G3:H3"/>
    <mergeCell ref="A38:H38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31">
      <selection activeCell="A40" sqref="A1:IV16384"/>
    </sheetView>
  </sheetViews>
  <sheetFormatPr defaultColWidth="9.00390625" defaultRowHeight="15.75"/>
  <cols>
    <col min="1" max="1" width="33.375" style="46" customWidth="1"/>
    <col min="2" max="2" width="10.625" style="46" customWidth="1"/>
    <col min="3" max="3" width="10.625" style="57" customWidth="1"/>
    <col min="4" max="4" width="10.75390625" style="46" customWidth="1"/>
    <col min="5" max="5" width="10.25390625" style="46" hidden="1" customWidth="1"/>
    <col min="6" max="6" width="10.375" style="46" customWidth="1"/>
    <col min="7" max="7" width="9.375" style="46" customWidth="1"/>
    <col min="8" max="16384" width="9.00390625" style="46" customWidth="1"/>
  </cols>
  <sheetData>
    <row r="1" s="57" customFormat="1" ht="15">
      <c r="A1" s="262" t="s">
        <v>761</v>
      </c>
    </row>
    <row r="2" spans="1:7" ht="24">
      <c r="A2" s="501" t="s">
        <v>760</v>
      </c>
      <c r="B2" s="501"/>
      <c r="C2" s="501"/>
      <c r="D2" s="501"/>
      <c r="E2" s="501"/>
      <c r="F2" s="501"/>
      <c r="G2" s="501"/>
    </row>
    <row r="3" spans="1:7" ht="23.25" customHeight="1" thickBot="1">
      <c r="A3" s="45"/>
      <c r="B3" s="45"/>
      <c r="C3" s="502" t="s">
        <v>636</v>
      </c>
      <c r="D3" s="503"/>
      <c r="E3" s="503"/>
      <c r="F3" s="503"/>
      <c r="G3" s="503"/>
    </row>
    <row r="4" spans="1:7" ht="23.25" customHeight="1">
      <c r="A4" s="497" t="s">
        <v>99</v>
      </c>
      <c r="B4" s="499" t="s">
        <v>637</v>
      </c>
      <c r="C4" s="504" t="s">
        <v>638</v>
      </c>
      <c r="D4" s="504"/>
      <c r="E4" s="504"/>
      <c r="F4" s="504"/>
      <c r="G4" s="505"/>
    </row>
    <row r="5" spans="1:9" ht="36" customHeight="1" thickBot="1">
      <c r="A5" s="498"/>
      <c r="B5" s="500"/>
      <c r="C5" s="47" t="s">
        <v>100</v>
      </c>
      <c r="D5" s="48" t="s">
        <v>67</v>
      </c>
      <c r="E5" s="48" t="s">
        <v>639</v>
      </c>
      <c r="F5" s="48" t="s">
        <v>101</v>
      </c>
      <c r="G5" s="49" t="s">
        <v>102</v>
      </c>
      <c r="H5" s="130"/>
      <c r="I5" s="130"/>
    </row>
    <row r="6" spans="1:7" s="131" customFormat="1" ht="16.5" customHeight="1">
      <c r="A6" s="282" t="s">
        <v>103</v>
      </c>
      <c r="B6" s="136">
        <v>410996</v>
      </c>
      <c r="C6" s="136">
        <v>444700</v>
      </c>
      <c r="D6" s="136">
        <v>459874</v>
      </c>
      <c r="E6" s="137" t="e">
        <f aca="true" t="shared" si="0" ref="E6:E26">D6/#REF!*100</f>
        <v>#REF!</v>
      </c>
      <c r="F6" s="137">
        <f>D6/C6*100</f>
        <v>103.4</v>
      </c>
      <c r="G6" s="138">
        <f aca="true" t="shared" si="1" ref="G6:G50">(D6-B6)/B6*100</f>
        <v>11.9</v>
      </c>
    </row>
    <row r="7" spans="1:7" ht="16.5" customHeight="1">
      <c r="A7" s="75" t="s">
        <v>104</v>
      </c>
      <c r="B7" s="52">
        <v>355300</v>
      </c>
      <c r="C7" s="52">
        <v>406700</v>
      </c>
      <c r="D7" s="52">
        <v>415694</v>
      </c>
      <c r="E7" s="53" t="e">
        <f t="shared" si="0"/>
        <v>#REF!</v>
      </c>
      <c r="F7" s="53">
        <f aca="true" t="shared" si="2" ref="F7:F38">D7/C7*100</f>
        <v>102.2</v>
      </c>
      <c r="G7" s="54">
        <f t="shared" si="1"/>
        <v>17</v>
      </c>
    </row>
    <row r="8" spans="1:7" ht="16.5" customHeight="1">
      <c r="A8" s="76" t="s">
        <v>105</v>
      </c>
      <c r="B8" s="77">
        <v>146104</v>
      </c>
      <c r="C8" s="64">
        <v>168000</v>
      </c>
      <c r="D8" s="132">
        <v>173841</v>
      </c>
      <c r="E8" s="50" t="e">
        <f t="shared" si="0"/>
        <v>#REF!</v>
      </c>
      <c r="F8" s="50">
        <f t="shared" si="2"/>
        <v>103.5</v>
      </c>
      <c r="G8" s="51">
        <f t="shared" si="1"/>
        <v>19</v>
      </c>
    </row>
    <row r="9" spans="1:7" ht="16.5" customHeight="1">
      <c r="A9" s="76" t="s">
        <v>640</v>
      </c>
      <c r="B9" s="77">
        <v>217</v>
      </c>
      <c r="C9" s="64">
        <v>100</v>
      </c>
      <c r="D9" s="132">
        <v>1164</v>
      </c>
      <c r="E9" s="50" t="e">
        <f t="shared" si="0"/>
        <v>#REF!</v>
      </c>
      <c r="F9" s="50">
        <f t="shared" si="2"/>
        <v>1164</v>
      </c>
      <c r="G9" s="51">
        <f t="shared" si="1"/>
        <v>436.4</v>
      </c>
    </row>
    <row r="10" spans="1:12" ht="16.5" customHeight="1">
      <c r="A10" s="76" t="s">
        <v>106</v>
      </c>
      <c r="B10" s="77">
        <v>44570</v>
      </c>
      <c r="C10" s="64">
        <v>69000</v>
      </c>
      <c r="D10" s="132">
        <v>48146</v>
      </c>
      <c r="E10" s="50" t="e">
        <f t="shared" si="0"/>
        <v>#REF!</v>
      </c>
      <c r="F10" s="50">
        <f t="shared" si="2"/>
        <v>69.8</v>
      </c>
      <c r="G10" s="51">
        <f t="shared" si="1"/>
        <v>8</v>
      </c>
      <c r="H10" s="133"/>
      <c r="I10" s="133"/>
      <c r="L10" s="133"/>
    </row>
    <row r="11" spans="1:7" ht="16.5" customHeight="1">
      <c r="A11" s="76" t="s">
        <v>107</v>
      </c>
      <c r="B11" s="77">
        <v>52238</v>
      </c>
      <c r="C11" s="64">
        <v>33000</v>
      </c>
      <c r="D11" s="132">
        <v>43595</v>
      </c>
      <c r="E11" s="50" t="e">
        <f t="shared" si="0"/>
        <v>#REF!</v>
      </c>
      <c r="F11" s="50">
        <f t="shared" si="2"/>
        <v>132.1</v>
      </c>
      <c r="G11" s="51">
        <f t="shared" si="1"/>
        <v>-16.5</v>
      </c>
    </row>
    <row r="12" spans="1:7" ht="16.5" customHeight="1">
      <c r="A12" s="76" t="s">
        <v>108</v>
      </c>
      <c r="B12" s="78">
        <v>3147</v>
      </c>
      <c r="C12" s="64">
        <v>3400</v>
      </c>
      <c r="D12" s="132">
        <v>3601</v>
      </c>
      <c r="E12" s="50" t="e">
        <f t="shared" si="0"/>
        <v>#REF!</v>
      </c>
      <c r="F12" s="50">
        <f t="shared" si="2"/>
        <v>105.9</v>
      </c>
      <c r="G12" s="51">
        <f t="shared" si="1"/>
        <v>14.4</v>
      </c>
    </row>
    <row r="13" spans="1:7" ht="16.5" customHeight="1">
      <c r="A13" s="76" t="s">
        <v>109</v>
      </c>
      <c r="B13" s="78">
        <v>18562</v>
      </c>
      <c r="C13" s="64">
        <v>25500</v>
      </c>
      <c r="D13" s="132">
        <v>22083</v>
      </c>
      <c r="E13" s="50" t="e">
        <f t="shared" si="0"/>
        <v>#REF!</v>
      </c>
      <c r="F13" s="50">
        <f t="shared" si="2"/>
        <v>86.6</v>
      </c>
      <c r="G13" s="51">
        <f t="shared" si="1"/>
        <v>19</v>
      </c>
    </row>
    <row r="14" spans="1:7" ht="16.5" customHeight="1">
      <c r="A14" s="76" t="s">
        <v>110</v>
      </c>
      <c r="B14" s="78">
        <v>19997</v>
      </c>
      <c r="C14" s="64">
        <v>25500</v>
      </c>
      <c r="D14" s="132">
        <v>22541</v>
      </c>
      <c r="E14" s="50" t="e">
        <f t="shared" si="0"/>
        <v>#REF!</v>
      </c>
      <c r="F14" s="50">
        <f t="shared" si="2"/>
        <v>88.4</v>
      </c>
      <c r="G14" s="51">
        <f t="shared" si="1"/>
        <v>12.7</v>
      </c>
    </row>
    <row r="15" spans="1:7" ht="16.5" customHeight="1">
      <c r="A15" s="76" t="s">
        <v>111</v>
      </c>
      <c r="B15" s="78">
        <v>6042</v>
      </c>
      <c r="C15" s="64">
        <v>7200</v>
      </c>
      <c r="D15" s="132">
        <v>7703</v>
      </c>
      <c r="E15" s="50" t="e">
        <f t="shared" si="0"/>
        <v>#REF!</v>
      </c>
      <c r="F15" s="50">
        <f t="shared" si="2"/>
        <v>107</v>
      </c>
      <c r="G15" s="51">
        <f t="shared" si="1"/>
        <v>27.5</v>
      </c>
    </row>
    <row r="16" spans="1:7" ht="16.5" customHeight="1">
      <c r="A16" s="76" t="s">
        <v>112</v>
      </c>
      <c r="B16" s="78">
        <v>19634</v>
      </c>
      <c r="C16" s="64">
        <v>26100</v>
      </c>
      <c r="D16" s="132">
        <v>20732</v>
      </c>
      <c r="E16" s="50" t="e">
        <f t="shared" si="0"/>
        <v>#REF!</v>
      </c>
      <c r="F16" s="50">
        <f t="shared" si="2"/>
        <v>79.4</v>
      </c>
      <c r="G16" s="51">
        <f t="shared" si="1"/>
        <v>5.6</v>
      </c>
    </row>
    <row r="17" spans="1:7" ht="16.5" customHeight="1">
      <c r="A17" s="76" t="s">
        <v>113</v>
      </c>
      <c r="B17" s="78">
        <v>22107</v>
      </c>
      <c r="C17" s="64">
        <v>23000</v>
      </c>
      <c r="D17" s="132">
        <v>40882</v>
      </c>
      <c r="E17" s="50" t="e">
        <f t="shared" si="0"/>
        <v>#REF!</v>
      </c>
      <c r="F17" s="50">
        <f t="shared" si="2"/>
        <v>177.7</v>
      </c>
      <c r="G17" s="51">
        <f t="shared" si="1"/>
        <v>84.9</v>
      </c>
    </row>
    <row r="18" spans="1:7" ht="16.5" customHeight="1">
      <c r="A18" s="76" t="s">
        <v>114</v>
      </c>
      <c r="B18" s="78">
        <v>5820</v>
      </c>
      <c r="C18" s="64">
        <v>6500</v>
      </c>
      <c r="D18" s="132">
        <v>6898</v>
      </c>
      <c r="E18" s="50" t="e">
        <f t="shared" si="0"/>
        <v>#REF!</v>
      </c>
      <c r="F18" s="50">
        <f t="shared" si="2"/>
        <v>106.1</v>
      </c>
      <c r="G18" s="51">
        <f t="shared" si="1"/>
        <v>18.5</v>
      </c>
    </row>
    <row r="19" spans="1:7" ht="16.5" customHeight="1">
      <c r="A19" s="76" t="s">
        <v>115</v>
      </c>
      <c r="B19" s="78">
        <v>3757</v>
      </c>
      <c r="C19" s="64">
        <v>4400</v>
      </c>
      <c r="D19" s="134">
        <v>8195</v>
      </c>
      <c r="E19" s="50" t="e">
        <f t="shared" si="0"/>
        <v>#REF!</v>
      </c>
      <c r="F19" s="50">
        <f t="shared" si="2"/>
        <v>186.3</v>
      </c>
      <c r="G19" s="51">
        <f t="shared" si="1"/>
        <v>118.1</v>
      </c>
    </row>
    <row r="20" spans="1:12" ht="16.5" customHeight="1">
      <c r="A20" s="76" t="s">
        <v>116</v>
      </c>
      <c r="B20" s="78">
        <v>13105</v>
      </c>
      <c r="C20" s="64">
        <v>15000</v>
      </c>
      <c r="D20" s="134">
        <v>15500</v>
      </c>
      <c r="E20" s="50" t="e">
        <f t="shared" si="0"/>
        <v>#REF!</v>
      </c>
      <c r="F20" s="50">
        <f t="shared" si="2"/>
        <v>103.3</v>
      </c>
      <c r="G20" s="51">
        <f t="shared" si="1"/>
        <v>18.3</v>
      </c>
      <c r="H20" s="133"/>
      <c r="I20" s="133"/>
      <c r="L20" s="133"/>
    </row>
    <row r="21" spans="1:7" ht="16.5" customHeight="1">
      <c r="A21" s="283" t="s">
        <v>641</v>
      </c>
      <c r="B21" s="78"/>
      <c r="C21" s="64"/>
      <c r="D21" s="134">
        <v>813</v>
      </c>
      <c r="E21" s="50"/>
      <c r="F21" s="50"/>
      <c r="G21" s="51"/>
    </row>
    <row r="22" spans="1:7" ht="16.5" customHeight="1">
      <c r="A22" s="75" t="s">
        <v>117</v>
      </c>
      <c r="B22" s="52">
        <v>55696</v>
      </c>
      <c r="C22" s="52">
        <v>38000</v>
      </c>
      <c r="D22" s="52">
        <v>44180</v>
      </c>
      <c r="E22" s="53" t="e">
        <f t="shared" si="0"/>
        <v>#REF!</v>
      </c>
      <c r="F22" s="53">
        <f t="shared" si="2"/>
        <v>116.3</v>
      </c>
      <c r="G22" s="54">
        <f t="shared" si="1"/>
        <v>-20.7</v>
      </c>
    </row>
    <row r="23" spans="1:7" ht="16.5" customHeight="1">
      <c r="A23" s="76" t="s">
        <v>118</v>
      </c>
      <c r="B23" s="78">
        <v>20763</v>
      </c>
      <c r="C23" s="64">
        <v>18000</v>
      </c>
      <c r="D23" s="135">
        <v>18916</v>
      </c>
      <c r="E23" s="50" t="e">
        <f t="shared" si="0"/>
        <v>#REF!</v>
      </c>
      <c r="F23" s="50">
        <f t="shared" si="2"/>
        <v>105.1</v>
      </c>
      <c r="G23" s="51">
        <f t="shared" si="1"/>
        <v>-8.9</v>
      </c>
    </row>
    <row r="24" spans="1:7" ht="16.5" customHeight="1">
      <c r="A24" s="76" t="s">
        <v>119</v>
      </c>
      <c r="B24" s="78">
        <v>7530</v>
      </c>
      <c r="C24" s="64">
        <v>7000</v>
      </c>
      <c r="D24" s="135">
        <v>7584</v>
      </c>
      <c r="E24" s="50" t="e">
        <f t="shared" si="0"/>
        <v>#REF!</v>
      </c>
      <c r="F24" s="50">
        <f t="shared" si="2"/>
        <v>108.3</v>
      </c>
      <c r="G24" s="51">
        <f t="shared" si="1"/>
        <v>0.7</v>
      </c>
    </row>
    <row r="25" spans="1:7" ht="16.5" customHeight="1">
      <c r="A25" s="76" t="s">
        <v>120</v>
      </c>
      <c r="B25" s="78">
        <v>6268</v>
      </c>
      <c r="C25" s="64">
        <v>8000</v>
      </c>
      <c r="D25" s="135">
        <v>7843</v>
      </c>
      <c r="E25" s="50" t="e">
        <f t="shared" si="0"/>
        <v>#REF!</v>
      </c>
      <c r="F25" s="50">
        <f t="shared" si="2"/>
        <v>98</v>
      </c>
      <c r="G25" s="51">
        <f t="shared" si="1"/>
        <v>25.1</v>
      </c>
    </row>
    <row r="26" spans="1:7" ht="16.5" customHeight="1">
      <c r="A26" s="76" t="s">
        <v>121</v>
      </c>
      <c r="B26" s="78">
        <v>21135</v>
      </c>
      <c r="C26" s="64">
        <v>5000</v>
      </c>
      <c r="D26" s="135">
        <v>9837</v>
      </c>
      <c r="E26" s="50" t="e">
        <f t="shared" si="0"/>
        <v>#REF!</v>
      </c>
      <c r="F26" s="50">
        <f t="shared" si="2"/>
        <v>196.7</v>
      </c>
      <c r="G26" s="51">
        <f t="shared" si="1"/>
        <v>-53.5</v>
      </c>
    </row>
    <row r="27" spans="1:7" s="55" customFormat="1" ht="16.5" customHeight="1">
      <c r="A27" s="79" t="s">
        <v>122</v>
      </c>
      <c r="B27" s="80">
        <v>-12</v>
      </c>
      <c r="C27" s="81">
        <v>0</v>
      </c>
      <c r="D27" s="80">
        <v>-42</v>
      </c>
      <c r="E27" s="53"/>
      <c r="F27" s="53"/>
      <c r="G27" s="54">
        <f t="shared" si="1"/>
        <v>250</v>
      </c>
    </row>
    <row r="28" spans="1:7" s="131" customFormat="1" ht="16.5" customHeight="1">
      <c r="A28" s="284" t="s">
        <v>538</v>
      </c>
      <c r="B28" s="285">
        <f>SUM(B29:B34)</f>
        <v>306988</v>
      </c>
      <c r="C28" s="285">
        <v>321400</v>
      </c>
      <c r="D28" s="285">
        <f>SUM(D29:D34)</f>
        <v>339775</v>
      </c>
      <c r="E28" s="286" t="e">
        <f aca="true" t="shared" si="3" ref="E28:E38">D28/#REF!*100</f>
        <v>#REF!</v>
      </c>
      <c r="F28" s="286">
        <f t="shared" si="2"/>
        <v>105.7</v>
      </c>
      <c r="G28" s="276">
        <f t="shared" si="1"/>
        <v>10.7</v>
      </c>
    </row>
    <row r="29" spans="1:7" ht="16.5" customHeight="1">
      <c r="A29" s="82" t="s">
        <v>642</v>
      </c>
      <c r="B29" s="77">
        <v>146104</v>
      </c>
      <c r="C29" s="132">
        <v>168000</v>
      </c>
      <c r="D29" s="132">
        <v>173841</v>
      </c>
      <c r="E29" s="50" t="e">
        <f t="shared" si="3"/>
        <v>#REF!</v>
      </c>
      <c r="F29" s="50">
        <f t="shared" si="2"/>
        <v>103.5</v>
      </c>
      <c r="G29" s="51">
        <f t="shared" si="1"/>
        <v>19</v>
      </c>
    </row>
    <row r="30" spans="1:7" ht="16.5" customHeight="1">
      <c r="A30" s="82" t="s">
        <v>643</v>
      </c>
      <c r="B30" s="77">
        <v>340</v>
      </c>
      <c r="C30" s="132">
        <v>300</v>
      </c>
      <c r="D30" s="132">
        <v>799</v>
      </c>
      <c r="E30" s="50" t="e">
        <f t="shared" si="3"/>
        <v>#REF!</v>
      </c>
      <c r="F30" s="50">
        <f t="shared" si="2"/>
        <v>266.3</v>
      </c>
      <c r="G30" s="51">
        <f t="shared" si="1"/>
        <v>135</v>
      </c>
    </row>
    <row r="31" spans="1:7" ht="16.5" customHeight="1">
      <c r="A31" s="82" t="s">
        <v>644</v>
      </c>
      <c r="B31" s="77">
        <v>217</v>
      </c>
      <c r="C31" s="132">
        <v>100</v>
      </c>
      <c r="D31" s="132">
        <v>1164</v>
      </c>
      <c r="E31" s="50"/>
      <c r="F31" s="50">
        <f t="shared" si="2"/>
        <v>1164</v>
      </c>
      <c r="G31" s="51"/>
    </row>
    <row r="32" spans="1:7" ht="16.5" customHeight="1">
      <c r="A32" s="82" t="s">
        <v>645</v>
      </c>
      <c r="B32" s="77">
        <v>66855</v>
      </c>
      <c r="C32" s="132">
        <v>103500</v>
      </c>
      <c r="D32" s="132">
        <v>72219</v>
      </c>
      <c r="E32" s="50" t="e">
        <f t="shared" si="3"/>
        <v>#REF!</v>
      </c>
      <c r="F32" s="50">
        <f t="shared" si="2"/>
        <v>69.8</v>
      </c>
      <c r="G32" s="51">
        <f t="shared" si="1"/>
        <v>8</v>
      </c>
    </row>
    <row r="33" spans="1:7" ht="16.5" customHeight="1">
      <c r="A33" s="82" t="s">
        <v>646</v>
      </c>
      <c r="B33" s="77">
        <v>78357</v>
      </c>
      <c r="C33" s="132">
        <v>49500</v>
      </c>
      <c r="D33" s="132">
        <v>65392.5</v>
      </c>
      <c r="E33" s="50" t="e">
        <f t="shared" si="3"/>
        <v>#REF!</v>
      </c>
      <c r="F33" s="50">
        <f t="shared" si="2"/>
        <v>132.1</v>
      </c>
      <c r="G33" s="51">
        <f t="shared" si="1"/>
        <v>-16.5</v>
      </c>
    </row>
    <row r="34" spans="1:7" ht="16.5" customHeight="1">
      <c r="A34" s="82" t="s">
        <v>647</v>
      </c>
      <c r="B34" s="77">
        <v>15115</v>
      </c>
      <c r="C34" s="132"/>
      <c r="D34" s="132">
        <v>26359</v>
      </c>
      <c r="E34" s="50" t="e">
        <f t="shared" si="3"/>
        <v>#REF!</v>
      </c>
      <c r="F34" s="50"/>
      <c r="G34" s="51">
        <f t="shared" si="1"/>
        <v>74.4</v>
      </c>
    </row>
    <row r="35" spans="1:9" s="131" customFormat="1" ht="16.5" customHeight="1">
      <c r="A35" s="284" t="s">
        <v>539</v>
      </c>
      <c r="B35" s="287">
        <f>B28+B6</f>
        <v>717984</v>
      </c>
      <c r="C35" s="287">
        <v>766100</v>
      </c>
      <c r="D35" s="287">
        <f>D28+D6</f>
        <v>799649</v>
      </c>
      <c r="E35" s="286" t="e">
        <f t="shared" si="3"/>
        <v>#REF!</v>
      </c>
      <c r="F35" s="286">
        <f t="shared" si="2"/>
        <v>104.4</v>
      </c>
      <c r="G35" s="276">
        <f t="shared" si="1"/>
        <v>11.4</v>
      </c>
      <c r="I35" s="139"/>
    </row>
    <row r="36" spans="1:7" ht="16.5" customHeight="1">
      <c r="A36" s="288" t="s">
        <v>648</v>
      </c>
      <c r="B36" s="64">
        <f>355277+B34</f>
        <v>370392</v>
      </c>
      <c r="C36" s="64">
        <v>424800</v>
      </c>
      <c r="D36" s="134">
        <v>436888</v>
      </c>
      <c r="E36" s="50" t="e">
        <f t="shared" si="3"/>
        <v>#REF!</v>
      </c>
      <c r="F36" s="50">
        <f t="shared" si="2"/>
        <v>102.8</v>
      </c>
      <c r="G36" s="51">
        <f t="shared" si="1"/>
        <v>18</v>
      </c>
    </row>
    <row r="37" spans="1:7" ht="16.5" customHeight="1">
      <c r="A37" s="288" t="s">
        <v>649</v>
      </c>
      <c r="B37" s="64">
        <v>291906</v>
      </c>
      <c r="C37" s="64">
        <v>303300</v>
      </c>
      <c r="D37" s="134">
        <v>318611</v>
      </c>
      <c r="E37" s="50" t="e">
        <f t="shared" si="3"/>
        <v>#REF!</v>
      </c>
      <c r="F37" s="50">
        <f t="shared" si="2"/>
        <v>105</v>
      </c>
      <c r="G37" s="51">
        <f t="shared" si="1"/>
        <v>9.1</v>
      </c>
    </row>
    <row r="38" spans="1:7" ht="16.5" customHeight="1">
      <c r="A38" s="83" t="s">
        <v>123</v>
      </c>
      <c r="B38" s="64">
        <v>55698</v>
      </c>
      <c r="C38" s="64">
        <v>38000</v>
      </c>
      <c r="D38" s="134">
        <v>44192</v>
      </c>
      <c r="E38" s="50" t="e">
        <f t="shared" si="3"/>
        <v>#REF!</v>
      </c>
      <c r="F38" s="50">
        <f t="shared" si="2"/>
        <v>116.3</v>
      </c>
      <c r="G38" s="51">
        <f t="shared" si="1"/>
        <v>-20.7</v>
      </c>
    </row>
    <row r="39" spans="1:7" ht="16.5" customHeight="1">
      <c r="A39" s="84" t="s">
        <v>124</v>
      </c>
      <c r="B39" s="64">
        <v>-12</v>
      </c>
      <c r="C39" s="64"/>
      <c r="D39" s="134">
        <v>-42</v>
      </c>
      <c r="E39" s="50"/>
      <c r="F39" s="50"/>
      <c r="G39" s="51">
        <f t="shared" si="1"/>
        <v>250</v>
      </c>
    </row>
    <row r="40" spans="1:7" s="131" customFormat="1" ht="16.5" customHeight="1">
      <c r="A40" s="284" t="s">
        <v>789</v>
      </c>
      <c r="B40" s="286">
        <f>(B28+B7)/B35*100</f>
        <v>92.2</v>
      </c>
      <c r="C40" s="286">
        <f>(C28+C7)/C35*100</f>
        <v>95</v>
      </c>
      <c r="D40" s="286">
        <f>(D28+D7)/D35*100</f>
        <v>94.5</v>
      </c>
      <c r="E40" s="286"/>
      <c r="F40" s="286"/>
      <c r="G40" s="51"/>
    </row>
    <row r="41" spans="1:7" s="55" customFormat="1" ht="16.5" customHeight="1">
      <c r="A41" s="290" t="s">
        <v>125</v>
      </c>
      <c r="B41" s="291">
        <f>B7/B6*100</f>
        <v>86.4</v>
      </c>
      <c r="C41" s="291">
        <f>C7/C6*100</f>
        <v>91.5</v>
      </c>
      <c r="D41" s="291">
        <f>D7/D6*100</f>
        <v>90.4</v>
      </c>
      <c r="E41" s="275"/>
      <c r="F41" s="275"/>
      <c r="G41" s="292"/>
    </row>
    <row r="42" spans="1:7" s="131" customFormat="1" ht="18" customHeight="1">
      <c r="A42" s="272" t="s">
        <v>790</v>
      </c>
      <c r="B42" s="273">
        <v>263091</v>
      </c>
      <c r="C42" s="293"/>
      <c r="D42" s="273">
        <v>221744</v>
      </c>
      <c r="E42" s="286"/>
      <c r="F42" s="286"/>
      <c r="G42" s="276">
        <f t="shared" si="1"/>
        <v>-15.7</v>
      </c>
    </row>
    <row r="43" spans="1:7" s="55" customFormat="1" ht="18" customHeight="1">
      <c r="A43" s="277" t="s">
        <v>795</v>
      </c>
      <c r="B43" s="278">
        <v>23722</v>
      </c>
      <c r="C43" s="274"/>
      <c r="D43" s="278">
        <v>23722</v>
      </c>
      <c r="E43" s="275"/>
      <c r="F43" s="275"/>
      <c r="G43" s="292">
        <f t="shared" si="1"/>
        <v>0</v>
      </c>
    </row>
    <row r="44" spans="1:7" s="55" customFormat="1" ht="18" customHeight="1">
      <c r="A44" s="277" t="s">
        <v>796</v>
      </c>
      <c r="B44" s="278">
        <v>140246</v>
      </c>
      <c r="C44" s="274"/>
      <c r="D44" s="278">
        <v>107564</v>
      </c>
      <c r="E44" s="275"/>
      <c r="F44" s="275"/>
      <c r="G44" s="292">
        <f t="shared" si="1"/>
        <v>-23.3</v>
      </c>
    </row>
    <row r="45" spans="1:7" s="55" customFormat="1" ht="18" customHeight="1">
      <c r="A45" s="277" t="s">
        <v>797</v>
      </c>
      <c r="B45" s="278">
        <v>99123</v>
      </c>
      <c r="C45" s="274"/>
      <c r="D45" s="278">
        <v>90458</v>
      </c>
      <c r="E45" s="275"/>
      <c r="F45" s="275"/>
      <c r="G45" s="292">
        <f t="shared" si="1"/>
        <v>-8.7</v>
      </c>
    </row>
    <row r="46" spans="1:7" s="131" customFormat="1" ht="18" customHeight="1">
      <c r="A46" s="272" t="s">
        <v>791</v>
      </c>
      <c r="B46" s="273">
        <v>26132</v>
      </c>
      <c r="C46" s="293"/>
      <c r="D46" s="273">
        <v>11002</v>
      </c>
      <c r="E46" s="286"/>
      <c r="F46" s="286"/>
      <c r="G46" s="276">
        <f t="shared" si="1"/>
        <v>-57.9</v>
      </c>
    </row>
    <row r="47" spans="1:7" s="131" customFormat="1" ht="18" customHeight="1">
      <c r="A47" s="272" t="s">
        <v>792</v>
      </c>
      <c r="B47" s="273">
        <v>50202</v>
      </c>
      <c r="C47" s="293"/>
      <c r="D47" s="273">
        <v>71874</v>
      </c>
      <c r="E47" s="286"/>
      <c r="F47" s="286"/>
      <c r="G47" s="276">
        <f t="shared" si="1"/>
        <v>43.2</v>
      </c>
    </row>
    <row r="48" spans="1:7" s="131" customFormat="1" ht="18" customHeight="1">
      <c r="A48" s="272" t="s">
        <v>793</v>
      </c>
      <c r="B48" s="273">
        <v>263674</v>
      </c>
      <c r="C48" s="293"/>
      <c r="D48" s="273">
        <v>153122</v>
      </c>
      <c r="E48" s="286"/>
      <c r="F48" s="286"/>
      <c r="G48" s="276">
        <f t="shared" si="1"/>
        <v>-41.9</v>
      </c>
    </row>
    <row r="49" spans="1:7" s="131" customFormat="1" ht="18" customHeight="1">
      <c r="A49" s="272" t="s">
        <v>794</v>
      </c>
      <c r="B49" s="273">
        <v>33815</v>
      </c>
      <c r="C49" s="293"/>
      <c r="D49" s="273">
        <v>32185</v>
      </c>
      <c r="E49" s="286"/>
      <c r="F49" s="286"/>
      <c r="G49" s="276">
        <f t="shared" si="1"/>
        <v>-4.8</v>
      </c>
    </row>
    <row r="50" spans="1:7" s="131" customFormat="1" ht="18" customHeight="1" thickBot="1">
      <c r="A50" s="279" t="s">
        <v>540</v>
      </c>
      <c r="B50" s="280">
        <v>1047910</v>
      </c>
      <c r="C50" s="294"/>
      <c r="D50" s="280">
        <v>949801</v>
      </c>
      <c r="E50" s="289"/>
      <c r="F50" s="289"/>
      <c r="G50" s="281">
        <f t="shared" si="1"/>
        <v>-9.4</v>
      </c>
    </row>
    <row r="51" spans="1:7" ht="21.75" customHeight="1">
      <c r="A51" s="506" t="s">
        <v>758</v>
      </c>
      <c r="B51" s="506"/>
      <c r="C51" s="506"/>
      <c r="D51" s="506"/>
      <c r="E51" s="506"/>
      <c r="F51" s="506"/>
      <c r="G51" s="506"/>
    </row>
    <row r="52" spans="1:12" ht="34.5" customHeight="1">
      <c r="A52" s="519" t="s">
        <v>799</v>
      </c>
      <c r="B52" s="519"/>
      <c r="C52" s="519"/>
      <c r="D52" s="519"/>
      <c r="E52" s="519"/>
      <c r="F52" s="519"/>
      <c r="G52" s="519"/>
      <c r="H52" s="113"/>
      <c r="I52" s="113"/>
      <c r="J52" s="113"/>
      <c r="K52" s="113"/>
      <c r="L52" s="18"/>
    </row>
  </sheetData>
  <sheetProtection/>
  <mergeCells count="7">
    <mergeCell ref="A51:G51"/>
    <mergeCell ref="A52:G52"/>
    <mergeCell ref="A4:A5"/>
    <mergeCell ref="B4:B5"/>
    <mergeCell ref="A2:G2"/>
    <mergeCell ref="C3:G3"/>
    <mergeCell ref="C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21">
      <selection activeCell="H40" sqref="A39:H40"/>
    </sheetView>
  </sheetViews>
  <sheetFormatPr defaultColWidth="9.00390625" defaultRowHeight="15.75"/>
  <cols>
    <col min="1" max="1" width="25.75390625" style="264" customWidth="1"/>
    <col min="2" max="2" width="8.875" style="264" customWidth="1"/>
    <col min="3" max="3" width="9.75390625" style="264" bestFit="1" customWidth="1"/>
    <col min="4" max="4" width="9.125" style="264" customWidth="1"/>
    <col min="5" max="5" width="9.875" style="265" bestFit="1" customWidth="1"/>
    <col min="6" max="6" width="9.25390625" style="264" customWidth="1"/>
    <col min="7" max="7" width="8.375" style="265" customWidth="1"/>
    <col min="8" max="8" width="9.00390625" style="264" customWidth="1"/>
    <col min="9" max="9" width="12.875" style="264" customWidth="1"/>
    <col min="10" max="10" width="15.125" style="264" customWidth="1"/>
    <col min="11" max="16384" width="9.00390625" style="264" customWidth="1"/>
  </cols>
  <sheetData>
    <row r="1" ht="26.25" customHeight="1">
      <c r="A1" s="149" t="s">
        <v>786</v>
      </c>
    </row>
    <row r="2" spans="1:8" ht="31.5" customHeight="1">
      <c r="A2" s="513" t="s">
        <v>787</v>
      </c>
      <c r="B2" s="513"/>
      <c r="C2" s="513"/>
      <c r="D2" s="513"/>
      <c r="E2" s="513"/>
      <c r="F2" s="513"/>
      <c r="G2" s="513"/>
      <c r="H2" s="513"/>
    </row>
    <row r="3" spans="7:8" ht="21.75" customHeight="1" thickBot="1">
      <c r="G3" s="511" t="s">
        <v>767</v>
      </c>
      <c r="H3" s="511"/>
    </row>
    <row r="4" spans="1:8" ht="24.75" customHeight="1">
      <c r="A4" s="514" t="s">
        <v>127</v>
      </c>
      <c r="B4" s="516" t="s">
        <v>768</v>
      </c>
      <c r="C4" s="516"/>
      <c r="D4" s="516" t="s">
        <v>769</v>
      </c>
      <c r="E4" s="516"/>
      <c r="F4" s="516"/>
      <c r="G4" s="516"/>
      <c r="H4" s="517" t="s">
        <v>128</v>
      </c>
    </row>
    <row r="5" spans="1:8" ht="24.75" customHeight="1">
      <c r="A5" s="515"/>
      <c r="B5" s="507" t="s">
        <v>770</v>
      </c>
      <c r="C5" s="508" t="s">
        <v>771</v>
      </c>
      <c r="D5" s="509" t="s">
        <v>770</v>
      </c>
      <c r="E5" s="509"/>
      <c r="F5" s="510" t="s">
        <v>772</v>
      </c>
      <c r="G5" s="510"/>
      <c r="H5" s="518"/>
    </row>
    <row r="6" spans="1:8" ht="24.75" customHeight="1">
      <c r="A6" s="515"/>
      <c r="B6" s="507"/>
      <c r="C6" s="508"/>
      <c r="D6" s="426" t="s">
        <v>773</v>
      </c>
      <c r="E6" s="489" t="s">
        <v>774</v>
      </c>
      <c r="F6" s="488" t="s">
        <v>773</v>
      </c>
      <c r="G6" s="427" t="s">
        <v>774</v>
      </c>
      <c r="H6" s="518"/>
    </row>
    <row r="7" spans="1:8" ht="19.5" customHeight="1">
      <c r="A7" s="266" t="s">
        <v>3</v>
      </c>
      <c r="B7" s="77">
        <v>46264</v>
      </c>
      <c r="C7" s="77">
        <v>43891</v>
      </c>
      <c r="D7" s="77">
        <f>'[1]2支出'!D7</f>
        <v>48615</v>
      </c>
      <c r="E7" s="50">
        <f>(D7-B7)/B7*100</f>
        <v>5.1</v>
      </c>
      <c r="F7" s="77">
        <f>'[1]2支出'!F7</f>
        <v>45189</v>
      </c>
      <c r="G7" s="50">
        <f>(F7-C7)/C7*100</f>
        <v>3</v>
      </c>
      <c r="H7" s="490"/>
    </row>
    <row r="8" spans="1:8" ht="19.5" customHeight="1">
      <c r="A8" s="266" t="s">
        <v>194</v>
      </c>
      <c r="B8" s="77">
        <v>381</v>
      </c>
      <c r="C8" s="77">
        <f>'[1]2支出'!C122</f>
        <v>374</v>
      </c>
      <c r="D8" s="77">
        <f>'[1]2支出'!D122</f>
        <v>505</v>
      </c>
      <c r="E8" s="50">
        <f aca="true" t="shared" si="0" ref="E8:E37">(D8-B8)/B8*100</f>
        <v>32.5</v>
      </c>
      <c r="F8" s="77">
        <f>'[1]2支出'!F122</f>
        <v>388</v>
      </c>
      <c r="G8" s="50">
        <f aca="true" t="shared" si="1" ref="G8:G28">(F8-C8)/C8*100</f>
        <v>3.7</v>
      </c>
      <c r="H8" s="490"/>
    </row>
    <row r="9" spans="1:8" ht="19.5" customHeight="1">
      <c r="A9" s="266" t="s">
        <v>195</v>
      </c>
      <c r="B9" s="77">
        <v>37987</v>
      </c>
      <c r="C9" s="77">
        <f>'[1]2支出'!C129</f>
        <v>35045</v>
      </c>
      <c r="D9" s="77">
        <f>'[1]2支出'!D129</f>
        <v>37467</v>
      </c>
      <c r="E9" s="50">
        <f t="shared" si="0"/>
        <v>-1.4</v>
      </c>
      <c r="F9" s="77">
        <f>'[1]2支出'!F129</f>
        <v>35517</v>
      </c>
      <c r="G9" s="50">
        <f t="shared" si="1"/>
        <v>1.3</v>
      </c>
      <c r="H9" s="490"/>
    </row>
    <row r="10" spans="1:10" ht="19.5" customHeight="1">
      <c r="A10" s="266" t="s">
        <v>219</v>
      </c>
      <c r="B10" s="77">
        <v>171031</v>
      </c>
      <c r="C10" s="77">
        <f>'[1]2支出'!C164</f>
        <v>147028</v>
      </c>
      <c r="D10" s="77">
        <f>'[1]2支出'!D164</f>
        <v>189293</v>
      </c>
      <c r="E10" s="50">
        <f t="shared" si="0"/>
        <v>10.7</v>
      </c>
      <c r="F10" s="77">
        <f>'[1]2支出'!F164</f>
        <v>162336</v>
      </c>
      <c r="G10" s="50">
        <f t="shared" si="1"/>
        <v>10.4</v>
      </c>
      <c r="H10" s="490"/>
      <c r="I10" s="141"/>
      <c r="J10" s="141"/>
    </row>
    <row r="11" spans="1:10" ht="19.5" customHeight="1">
      <c r="A11" s="266" t="s">
        <v>245</v>
      </c>
      <c r="B11" s="77">
        <v>14257</v>
      </c>
      <c r="C11" s="77">
        <f>'[1]2支出'!C194</f>
        <v>12662</v>
      </c>
      <c r="D11" s="77">
        <f>'[1]2支出'!D194</f>
        <v>16041</v>
      </c>
      <c r="E11" s="50">
        <f t="shared" si="0"/>
        <v>12.5</v>
      </c>
      <c r="F11" s="77">
        <f>'[1]2支出'!F194</f>
        <v>13949</v>
      </c>
      <c r="G11" s="50">
        <f t="shared" si="1"/>
        <v>10.2</v>
      </c>
      <c r="H11" s="490"/>
      <c r="I11" s="268"/>
      <c r="J11" s="268"/>
    </row>
    <row r="12" spans="1:8" ht="19.5" customHeight="1">
      <c r="A12" s="266" t="s">
        <v>266</v>
      </c>
      <c r="B12" s="77">
        <v>9107</v>
      </c>
      <c r="C12" s="77">
        <f>'[1]2支出'!C220</f>
        <v>4742</v>
      </c>
      <c r="D12" s="77">
        <f>'[1]2支出'!D220</f>
        <v>8075</v>
      </c>
      <c r="E12" s="50">
        <f t="shared" si="0"/>
        <v>-11.3</v>
      </c>
      <c r="F12" s="77">
        <f>'[1]2支出'!F220</f>
        <v>5319</v>
      </c>
      <c r="G12" s="50">
        <f t="shared" si="1"/>
        <v>12.2</v>
      </c>
      <c r="H12" s="490"/>
    </row>
    <row r="13" spans="1:8" ht="47.25" customHeight="1">
      <c r="A13" s="266" t="s">
        <v>289</v>
      </c>
      <c r="B13" s="77">
        <v>115962</v>
      </c>
      <c r="C13" s="77">
        <f>'[1]2支出'!C254</f>
        <v>88281</v>
      </c>
      <c r="D13" s="77">
        <f>'[1]2支出'!D254</f>
        <v>103625</v>
      </c>
      <c r="E13" s="50">
        <f t="shared" si="0"/>
        <v>-10.6</v>
      </c>
      <c r="F13" s="77">
        <f>'[1]2支出'!F254</f>
        <v>70324</v>
      </c>
      <c r="G13" s="50">
        <f t="shared" si="1"/>
        <v>-20.3</v>
      </c>
      <c r="H13" s="491" t="str">
        <f>'[1]2支出'!H254</f>
        <v>减少列支清算2014年10至2015年12月养老保险资金。</v>
      </c>
    </row>
    <row r="14" spans="1:8" ht="19.5" customHeight="1">
      <c r="A14" s="266" t="s">
        <v>349</v>
      </c>
      <c r="B14" s="77">
        <v>105344</v>
      </c>
      <c r="C14" s="77">
        <f>'[1]2支出'!C331</f>
        <v>53083</v>
      </c>
      <c r="D14" s="77">
        <f>'[1]2支出'!D331</f>
        <v>75409</v>
      </c>
      <c r="E14" s="50">
        <f t="shared" si="0"/>
        <v>-28.4</v>
      </c>
      <c r="F14" s="77">
        <f>'[1]2支出'!F331</f>
        <v>60223</v>
      </c>
      <c r="G14" s="50">
        <f t="shared" si="1"/>
        <v>13.5</v>
      </c>
      <c r="H14" s="491"/>
    </row>
    <row r="15" spans="1:8" ht="19.5" customHeight="1">
      <c r="A15" s="266" t="s">
        <v>384</v>
      </c>
      <c r="B15" s="77">
        <v>6947</v>
      </c>
      <c r="C15" s="77">
        <f>'[1]2支出'!C374</f>
        <v>2925</v>
      </c>
      <c r="D15" s="77">
        <f>'[1]2支出'!D374</f>
        <v>9255</v>
      </c>
      <c r="E15" s="50">
        <f t="shared" si="0"/>
        <v>33.2</v>
      </c>
      <c r="F15" s="77">
        <f>'[1]2支出'!F374</f>
        <v>2965</v>
      </c>
      <c r="G15" s="50">
        <f t="shared" si="1"/>
        <v>1.4</v>
      </c>
      <c r="H15" s="491"/>
    </row>
    <row r="16" spans="1:8" ht="24" customHeight="1">
      <c r="A16" s="266" t="s">
        <v>402</v>
      </c>
      <c r="B16" s="77">
        <v>76161</v>
      </c>
      <c r="C16" s="77">
        <f>'[1]2支出'!C404</f>
        <v>73008</v>
      </c>
      <c r="D16" s="77">
        <f>'[1]2支出'!D404</f>
        <v>26262</v>
      </c>
      <c r="E16" s="50">
        <f t="shared" si="0"/>
        <v>-65.5</v>
      </c>
      <c r="F16" s="77">
        <f>'[1]2支出'!F404</f>
        <v>22526</v>
      </c>
      <c r="G16" s="50">
        <f t="shared" si="1"/>
        <v>-69.1</v>
      </c>
      <c r="H16" s="491" t="str">
        <f>'[1]2支出'!H404</f>
        <v>减少新增一般债券支出52647万元</v>
      </c>
    </row>
    <row r="17" spans="1:8" ht="19.5" customHeight="1">
      <c r="A17" s="266" t="s">
        <v>413</v>
      </c>
      <c r="B17" s="77">
        <v>77613</v>
      </c>
      <c r="C17" s="77">
        <f>'[1]2支出'!C419</f>
        <v>36958</v>
      </c>
      <c r="D17" s="77">
        <f>'[1]2支出'!D419</f>
        <v>78435</v>
      </c>
      <c r="E17" s="50">
        <f t="shared" si="0"/>
        <v>1.1</v>
      </c>
      <c r="F17" s="77">
        <f>'[1]2支出'!F419</f>
        <v>43384</v>
      </c>
      <c r="G17" s="50">
        <f t="shared" si="1"/>
        <v>17.4</v>
      </c>
      <c r="H17" s="491"/>
    </row>
    <row r="18" spans="1:8" ht="22.5" customHeight="1">
      <c r="A18" s="266" t="s">
        <v>471</v>
      </c>
      <c r="B18" s="77">
        <v>12887</v>
      </c>
      <c r="C18" s="77">
        <f>'[1]2支出'!C490</f>
        <v>3479</v>
      </c>
      <c r="D18" s="77">
        <f>'[1]2支出'!D490</f>
        <v>20035</v>
      </c>
      <c r="E18" s="50">
        <f t="shared" si="0"/>
        <v>55.5</v>
      </c>
      <c r="F18" s="77">
        <f>'[1]2支出'!F490</f>
        <v>11878</v>
      </c>
      <c r="G18" s="50">
        <f t="shared" si="1"/>
        <v>241.4</v>
      </c>
      <c r="H18" s="491" t="str">
        <f>'[1]2支出'!H490</f>
        <v>增加新增一般债券列支8000万元。</v>
      </c>
    </row>
    <row r="19" spans="1:8" ht="19.5" customHeight="1">
      <c r="A19" s="266" t="s">
        <v>482</v>
      </c>
      <c r="B19" s="77">
        <v>27012</v>
      </c>
      <c r="C19" s="77">
        <f>'[1]2支出'!C512</f>
        <v>19741</v>
      </c>
      <c r="D19" s="77">
        <f>'[1]2支出'!D512</f>
        <v>25715</v>
      </c>
      <c r="E19" s="50">
        <f t="shared" si="0"/>
        <v>-4.8</v>
      </c>
      <c r="F19" s="77">
        <f>'[1]2支出'!F512</f>
        <v>20637</v>
      </c>
      <c r="G19" s="50">
        <f t="shared" si="1"/>
        <v>4.5</v>
      </c>
      <c r="H19" s="491"/>
    </row>
    <row r="20" spans="1:8" ht="19.5" customHeight="1">
      <c r="A20" s="266" t="s">
        <v>496</v>
      </c>
      <c r="B20" s="77">
        <v>3939</v>
      </c>
      <c r="C20" s="77">
        <f>'[1]2支出'!C530</f>
        <v>1203</v>
      </c>
      <c r="D20" s="77">
        <f>'[1]2支出'!D530</f>
        <v>5283</v>
      </c>
      <c r="E20" s="50">
        <f t="shared" si="0"/>
        <v>34.1</v>
      </c>
      <c r="F20" s="77">
        <f>'[1]2支出'!F530</f>
        <v>1357</v>
      </c>
      <c r="G20" s="50">
        <f t="shared" si="1"/>
        <v>12.8</v>
      </c>
      <c r="H20" s="491"/>
    </row>
    <row r="21" spans="1:8" ht="19.5" customHeight="1">
      <c r="A21" s="269" t="s">
        <v>775</v>
      </c>
      <c r="B21" s="77">
        <v>65</v>
      </c>
      <c r="C21" s="77">
        <f>'[1]2支出'!C544</f>
        <v>46</v>
      </c>
      <c r="D21" s="77">
        <f>'[1]2支出'!D544</f>
        <v>152</v>
      </c>
      <c r="E21" s="50">
        <f t="shared" si="0"/>
        <v>133.8</v>
      </c>
      <c r="F21" s="77">
        <f>'[1]2支出'!F544</f>
        <v>0</v>
      </c>
      <c r="G21" s="50"/>
      <c r="H21" s="491"/>
    </row>
    <row r="22" spans="1:8" ht="19.5" customHeight="1">
      <c r="A22" s="269" t="s">
        <v>776</v>
      </c>
      <c r="B22" s="77"/>
      <c r="C22" s="77"/>
      <c r="D22" s="77">
        <f>'[1]2支出'!D549</f>
        <v>801</v>
      </c>
      <c r="E22" s="50"/>
      <c r="F22" s="77">
        <f>'[1]2支出'!F549</f>
        <v>801</v>
      </c>
      <c r="G22" s="50"/>
      <c r="H22" s="491"/>
    </row>
    <row r="23" spans="1:8" ht="19.5" customHeight="1">
      <c r="A23" s="269" t="s">
        <v>777</v>
      </c>
      <c r="B23" s="77">
        <v>7380</v>
      </c>
      <c r="C23" s="77">
        <f>'[1]2支出'!C551</f>
        <v>3406</v>
      </c>
      <c r="D23" s="77">
        <f>'[1]2支出'!D551</f>
        <v>3640</v>
      </c>
      <c r="E23" s="50">
        <f t="shared" si="0"/>
        <v>-50.7</v>
      </c>
      <c r="F23" s="77">
        <f>'[1]2支出'!F551</f>
        <v>3373</v>
      </c>
      <c r="G23" s="50">
        <f t="shared" si="1"/>
        <v>-1</v>
      </c>
      <c r="H23" s="491"/>
    </row>
    <row r="24" spans="1:8" ht="22.5" customHeight="1">
      <c r="A24" s="269" t="s">
        <v>778</v>
      </c>
      <c r="B24" s="77">
        <v>9178</v>
      </c>
      <c r="C24" s="77">
        <f>'[1]2支出'!C580</f>
        <v>3600</v>
      </c>
      <c r="D24" s="77">
        <f>'[1]2支出'!D580</f>
        <v>2482</v>
      </c>
      <c r="E24" s="50">
        <f t="shared" si="0"/>
        <v>-73</v>
      </c>
      <c r="F24" s="77">
        <f>'[1]2支出'!F580</f>
        <v>149</v>
      </c>
      <c r="G24" s="50"/>
      <c r="H24" s="491" t="str">
        <f>'[1]2支出'!H580</f>
        <v>减少新增一般债券支出3500万元</v>
      </c>
    </row>
    <row r="25" spans="1:8" ht="19.5" customHeight="1">
      <c r="A25" s="269" t="s">
        <v>779</v>
      </c>
      <c r="B25" s="77">
        <v>3055</v>
      </c>
      <c r="C25" s="77">
        <f>'[1]2支出'!C586</f>
        <v>2544</v>
      </c>
      <c r="D25" s="77">
        <f>'[1]2支出'!D586</f>
        <v>3265</v>
      </c>
      <c r="E25" s="50">
        <f t="shared" si="0"/>
        <v>6.9</v>
      </c>
      <c r="F25" s="77">
        <f>'[1]2支出'!F586</f>
        <v>2601</v>
      </c>
      <c r="G25" s="50">
        <f t="shared" si="1"/>
        <v>2.2</v>
      </c>
      <c r="H25" s="490"/>
    </row>
    <row r="26" spans="1:8" ht="19.5" customHeight="1">
      <c r="A26" s="270" t="s">
        <v>780</v>
      </c>
      <c r="B26" s="77">
        <v>1993</v>
      </c>
      <c r="C26" s="77">
        <f>'[1]2支出'!C596</f>
        <v>0</v>
      </c>
      <c r="D26" s="77">
        <f>'[1]2支出'!D596</f>
        <v>1094</v>
      </c>
      <c r="E26" s="50">
        <f t="shared" si="0"/>
        <v>-45.1</v>
      </c>
      <c r="F26" s="77">
        <f>'[1]2支出'!F596</f>
        <v>0</v>
      </c>
      <c r="G26" s="50"/>
      <c r="H26" s="490"/>
    </row>
    <row r="27" spans="1:8" ht="19.5" customHeight="1">
      <c r="A27" s="269" t="s">
        <v>781</v>
      </c>
      <c r="B27" s="77">
        <v>14960</v>
      </c>
      <c r="C27" s="77">
        <f>'[1]2支出'!C599</f>
        <v>14960</v>
      </c>
      <c r="D27" s="77">
        <f>'[1]2支出'!D599</f>
        <v>26156</v>
      </c>
      <c r="E27" s="50">
        <f t="shared" si="0"/>
        <v>74.8</v>
      </c>
      <c r="F27" s="77">
        <f>'[1]2支出'!F599</f>
        <v>26156</v>
      </c>
      <c r="G27" s="50">
        <f t="shared" si="1"/>
        <v>74.8</v>
      </c>
      <c r="H27" s="490"/>
    </row>
    <row r="28" spans="1:8" ht="19.5" customHeight="1">
      <c r="A28" s="269" t="s">
        <v>782</v>
      </c>
      <c r="B28" s="77">
        <v>278</v>
      </c>
      <c r="C28" s="77">
        <f>'[1]2支出'!C602</f>
        <v>278</v>
      </c>
      <c r="D28" s="77">
        <f>'[1]2支出'!D602</f>
        <v>164</v>
      </c>
      <c r="E28" s="50">
        <f t="shared" si="0"/>
        <v>-41</v>
      </c>
      <c r="F28" s="77">
        <f>'[1]2支出'!F602</f>
        <v>164</v>
      </c>
      <c r="G28" s="50">
        <f t="shared" si="1"/>
        <v>-41</v>
      </c>
      <c r="H28" s="490"/>
    </row>
    <row r="29" spans="1:8" s="271" customFormat="1" ht="19.5" customHeight="1">
      <c r="A29" s="482" t="s">
        <v>981</v>
      </c>
      <c r="B29" s="492">
        <f>SUM(B7:B28)</f>
        <v>741801</v>
      </c>
      <c r="C29" s="492">
        <f>SUM(C7:C28)</f>
        <v>547254</v>
      </c>
      <c r="D29" s="492">
        <f>SUM(D7:D28)</f>
        <v>681769</v>
      </c>
      <c r="E29" s="493">
        <f t="shared" si="0"/>
        <v>-8.1</v>
      </c>
      <c r="F29" s="492">
        <f>SUM(F7:F28)</f>
        <v>529236</v>
      </c>
      <c r="G29" s="493">
        <f>(F29/C29-1)*100</f>
        <v>-3.3</v>
      </c>
      <c r="H29" s="494"/>
    </row>
    <row r="30" spans="1:8" s="478" customFormat="1" ht="26.25" customHeight="1">
      <c r="A30" s="475" t="s">
        <v>973</v>
      </c>
      <c r="B30" s="484">
        <v>76812</v>
      </c>
      <c r="C30" s="484"/>
      <c r="D30" s="484">
        <v>90447</v>
      </c>
      <c r="E30" s="493">
        <f t="shared" si="0"/>
        <v>17.8</v>
      </c>
      <c r="F30" s="476"/>
      <c r="G30" s="476"/>
      <c r="H30" s="477"/>
    </row>
    <row r="31" spans="1:8" s="478" customFormat="1" ht="26.25" customHeight="1">
      <c r="A31" s="475" t="s">
        <v>974</v>
      </c>
      <c r="B31" s="484"/>
      <c r="C31" s="484"/>
      <c r="D31" s="484"/>
      <c r="E31" s="493"/>
      <c r="F31" s="476"/>
      <c r="G31" s="476"/>
      <c r="H31" s="477"/>
    </row>
    <row r="32" spans="1:8" s="478" customFormat="1" ht="26.25" customHeight="1">
      <c r="A32" s="475" t="s">
        <v>975</v>
      </c>
      <c r="B32" s="484">
        <v>186074</v>
      </c>
      <c r="C32" s="484"/>
      <c r="D32" s="484">
        <v>132169</v>
      </c>
      <c r="E32" s="493">
        <f t="shared" si="0"/>
        <v>-29</v>
      </c>
      <c r="F32" s="476"/>
      <c r="G32" s="476"/>
      <c r="H32" s="477"/>
    </row>
    <row r="33" spans="1:8" s="478" customFormat="1" ht="26.25" customHeight="1">
      <c r="A33" s="475" t="s">
        <v>976</v>
      </c>
      <c r="B33" s="485"/>
      <c r="C33" s="484"/>
      <c r="D33" s="484"/>
      <c r="E33" s="493"/>
      <c r="F33" s="476"/>
      <c r="G33" s="476"/>
      <c r="H33" s="477"/>
    </row>
    <row r="34" spans="1:8" s="478" customFormat="1" ht="26.25" customHeight="1">
      <c r="A34" s="475" t="s">
        <v>980</v>
      </c>
      <c r="B34" s="485">
        <v>32185</v>
      </c>
      <c r="C34" s="484"/>
      <c r="D34" s="484">
        <v>18000</v>
      </c>
      <c r="E34" s="493">
        <f t="shared" si="0"/>
        <v>-44.1</v>
      </c>
      <c r="F34" s="476"/>
      <c r="G34" s="476"/>
      <c r="H34" s="477"/>
    </row>
    <row r="35" spans="1:8" s="478" customFormat="1" ht="26.25" customHeight="1">
      <c r="A35" s="475" t="s">
        <v>977</v>
      </c>
      <c r="B35" s="485">
        <v>36</v>
      </c>
      <c r="C35" s="484"/>
      <c r="D35" s="484">
        <v>203</v>
      </c>
      <c r="E35" s="493">
        <f t="shared" si="0"/>
        <v>463.9</v>
      </c>
      <c r="F35" s="476"/>
      <c r="G35" s="476"/>
      <c r="H35" s="477"/>
    </row>
    <row r="36" spans="1:8" s="478" customFormat="1" ht="26.25" customHeight="1">
      <c r="A36" s="475" t="s">
        <v>978</v>
      </c>
      <c r="B36" s="485">
        <v>11002</v>
      </c>
      <c r="C36" s="484"/>
      <c r="D36" s="484">
        <v>27213</v>
      </c>
      <c r="E36" s="493">
        <f t="shared" si="0"/>
        <v>147.3</v>
      </c>
      <c r="F36" s="476"/>
      <c r="G36" s="476"/>
      <c r="H36" s="477"/>
    </row>
    <row r="37" spans="1:8" s="478" customFormat="1" ht="26.25" customHeight="1" thickBot="1">
      <c r="A37" s="479" t="s">
        <v>979</v>
      </c>
      <c r="B37" s="486">
        <v>1047910</v>
      </c>
      <c r="C37" s="486"/>
      <c r="D37" s="487">
        <v>949801</v>
      </c>
      <c r="E37" s="483">
        <f t="shared" si="0"/>
        <v>-9.4</v>
      </c>
      <c r="F37" s="480"/>
      <c r="G37" s="480"/>
      <c r="H37" s="481"/>
    </row>
    <row r="38" spans="1:8" ht="35.25" customHeight="1">
      <c r="A38" s="512" t="s">
        <v>788</v>
      </c>
      <c r="B38" s="512"/>
      <c r="C38" s="512"/>
      <c r="D38" s="512"/>
      <c r="E38" s="512"/>
      <c r="F38" s="512"/>
      <c r="G38" s="512"/>
      <c r="H38" s="512"/>
    </row>
    <row r="39" spans="1:12" ht="33" customHeight="1">
      <c r="A39" s="520" t="s">
        <v>757</v>
      </c>
      <c r="B39" s="520"/>
      <c r="C39" s="520"/>
      <c r="D39" s="520"/>
      <c r="E39" s="520"/>
      <c r="F39" s="520"/>
      <c r="G39" s="520"/>
      <c r="H39" s="520"/>
      <c r="I39" s="113"/>
      <c r="J39" s="113"/>
      <c r="K39" s="113"/>
      <c r="L39" s="18"/>
    </row>
  </sheetData>
  <sheetProtection/>
  <mergeCells count="12">
    <mergeCell ref="A39:H39"/>
    <mergeCell ref="A2:H2"/>
    <mergeCell ref="G3:H3"/>
    <mergeCell ref="A38:H38"/>
    <mergeCell ref="A4:A6"/>
    <mergeCell ref="B4:C4"/>
    <mergeCell ref="D4:G4"/>
    <mergeCell ref="H4:H6"/>
    <mergeCell ref="B5:B6"/>
    <mergeCell ref="C5:C6"/>
    <mergeCell ref="D5:E5"/>
    <mergeCell ref="F5:G5"/>
  </mergeCells>
  <printOptions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99"/>
  <sheetViews>
    <sheetView showGridLines="0" zoomScalePageLayoutView="0" workbookViewId="0" topLeftCell="A119">
      <selection activeCell="E128" sqref="E128"/>
    </sheetView>
  </sheetViews>
  <sheetFormatPr defaultColWidth="9.00390625" defaultRowHeight="15.75"/>
  <cols>
    <col min="1" max="1" width="28.25390625" style="58" customWidth="1"/>
    <col min="2" max="2" width="9.125" style="142" customWidth="1"/>
    <col min="3" max="3" width="9.875" style="143" bestFit="1" customWidth="1"/>
    <col min="4" max="4" width="8.75390625" style="143" customWidth="1"/>
    <col min="5" max="5" width="7.75390625" style="144" customWidth="1"/>
    <col min="6" max="6" width="8.75390625" style="142" customWidth="1"/>
    <col min="7" max="7" width="7.375" style="145" customWidth="1"/>
    <col min="8" max="8" width="9.75390625" style="58" customWidth="1"/>
    <col min="9" max="9" width="16.25390625" style="58" customWidth="1"/>
    <col min="10" max="16384" width="9.00390625" style="58" customWidth="1"/>
  </cols>
  <sheetData>
    <row r="1" ht="25.5" customHeight="1">
      <c r="A1" s="263" t="s">
        <v>764</v>
      </c>
    </row>
    <row r="2" spans="1:8" ht="25.5" customHeight="1">
      <c r="A2" s="523" t="s">
        <v>766</v>
      </c>
      <c r="B2" s="523"/>
      <c r="C2" s="523"/>
      <c r="D2" s="523"/>
      <c r="E2" s="523"/>
      <c r="F2" s="523"/>
      <c r="G2" s="523"/>
      <c r="H2" s="523"/>
    </row>
    <row r="3" spans="1:8" ht="27.75" customHeight="1" thickBot="1">
      <c r="A3" s="146"/>
      <c r="B3" s="147"/>
      <c r="C3" s="148"/>
      <c r="D3" s="539" t="s">
        <v>636</v>
      </c>
      <c r="E3" s="540"/>
      <c r="F3" s="540"/>
      <c r="G3" s="540"/>
      <c r="H3" s="540"/>
    </row>
    <row r="4" spans="1:9" ht="22.5" customHeight="1">
      <c r="A4" s="536" t="s">
        <v>127</v>
      </c>
      <c r="B4" s="521" t="s">
        <v>652</v>
      </c>
      <c r="C4" s="522"/>
      <c r="D4" s="521" t="s">
        <v>653</v>
      </c>
      <c r="E4" s="522"/>
      <c r="F4" s="522"/>
      <c r="G4" s="524"/>
      <c r="H4" s="525" t="s">
        <v>128</v>
      </c>
      <c r="I4" s="149"/>
    </row>
    <row r="5" spans="1:9" ht="20.25" customHeight="1">
      <c r="A5" s="537"/>
      <c r="B5" s="528" t="s">
        <v>654</v>
      </c>
      <c r="C5" s="530" t="s">
        <v>655</v>
      </c>
      <c r="D5" s="532" t="s">
        <v>656</v>
      </c>
      <c r="E5" s="533"/>
      <c r="F5" s="534" t="s">
        <v>655</v>
      </c>
      <c r="G5" s="535"/>
      <c r="H5" s="526"/>
      <c r="I5" s="149"/>
    </row>
    <row r="6" spans="1:9" ht="25.5" customHeight="1" thickBot="1">
      <c r="A6" s="538"/>
      <c r="B6" s="529"/>
      <c r="C6" s="531"/>
      <c r="D6" s="150" t="s">
        <v>657</v>
      </c>
      <c r="E6" s="59" t="s">
        <v>658</v>
      </c>
      <c r="F6" s="151" t="s">
        <v>657</v>
      </c>
      <c r="G6" s="60" t="s">
        <v>658</v>
      </c>
      <c r="H6" s="527"/>
      <c r="I6" s="149"/>
    </row>
    <row r="7" spans="1:8" s="160" customFormat="1" ht="18" customHeight="1">
      <c r="A7" s="152" t="s">
        <v>3</v>
      </c>
      <c r="B7" s="153">
        <v>46264</v>
      </c>
      <c r="C7" s="154">
        <v>43891</v>
      </c>
      <c r="D7" s="155">
        <f>D8+D15+D21+D27+D41+D48+D52+D57+D64+D67+D72+D75+D80+D84+D87+D93+D97+D100+D105+D109+D113+D117+D120+D34</f>
        <v>48615</v>
      </c>
      <c r="E7" s="156">
        <f>(D7/B7-1)*100</f>
        <v>5.1</v>
      </c>
      <c r="F7" s="157">
        <f>SUM(F8+F21+F15+F27+F34+F41+F48+F52+F57+F64+F67+F72+F75+F80+F84+F87+F93+F97+F100+F105+F109+F113+F117+F120)</f>
        <v>45189</v>
      </c>
      <c r="G7" s="158">
        <f>(F7/C7-1)*100</f>
        <v>3</v>
      </c>
      <c r="H7" s="159"/>
    </row>
    <row r="8" spans="1:9" s="62" customFormat="1" ht="18" customHeight="1">
      <c r="A8" s="61" t="s">
        <v>129</v>
      </c>
      <c r="B8" s="73">
        <v>1387</v>
      </c>
      <c r="C8" s="161">
        <v>1365</v>
      </c>
      <c r="D8" s="162">
        <f>SUM(D9:D14)</f>
        <v>1605</v>
      </c>
      <c r="E8" s="163"/>
      <c r="F8" s="164">
        <f>SUM(F9:F14)</f>
        <v>1605</v>
      </c>
      <c r="G8" s="165"/>
      <c r="H8" s="166"/>
      <c r="I8" s="167"/>
    </row>
    <row r="9" spans="1:9" ht="18" customHeight="1">
      <c r="A9" s="63" t="s">
        <v>130</v>
      </c>
      <c r="B9" s="168">
        <v>1124</v>
      </c>
      <c r="C9" s="169">
        <v>1124</v>
      </c>
      <c r="D9" s="170">
        <v>1238</v>
      </c>
      <c r="E9" s="163"/>
      <c r="F9" s="171">
        <v>1238</v>
      </c>
      <c r="G9" s="165"/>
      <c r="H9" s="172"/>
      <c r="I9" s="167"/>
    </row>
    <row r="10" spans="1:9" ht="18" customHeight="1">
      <c r="A10" s="63" t="s">
        <v>131</v>
      </c>
      <c r="B10" s="168">
        <v>27</v>
      </c>
      <c r="C10" s="169">
        <v>27</v>
      </c>
      <c r="D10" s="170">
        <v>104</v>
      </c>
      <c r="E10" s="163"/>
      <c r="F10" s="171">
        <v>104</v>
      </c>
      <c r="G10" s="165"/>
      <c r="H10" s="172"/>
      <c r="I10" s="167"/>
    </row>
    <row r="11" spans="1:9" ht="18" customHeight="1">
      <c r="A11" s="63" t="s">
        <v>132</v>
      </c>
      <c r="B11" s="168">
        <v>105</v>
      </c>
      <c r="C11" s="169">
        <v>105</v>
      </c>
      <c r="D11" s="170">
        <v>159</v>
      </c>
      <c r="E11" s="163"/>
      <c r="F11" s="171">
        <v>159</v>
      </c>
      <c r="G11" s="165"/>
      <c r="H11" s="172"/>
      <c r="I11" s="167"/>
    </row>
    <row r="12" spans="1:9" ht="18" customHeight="1">
      <c r="A12" s="63" t="s">
        <v>133</v>
      </c>
      <c r="B12" s="168">
        <v>53</v>
      </c>
      <c r="C12" s="169">
        <v>31</v>
      </c>
      <c r="D12" s="170">
        <v>84</v>
      </c>
      <c r="E12" s="163"/>
      <c r="F12" s="171">
        <v>84</v>
      </c>
      <c r="G12" s="165"/>
      <c r="H12" s="172"/>
      <c r="I12" s="167"/>
    </row>
    <row r="13" spans="1:9" ht="18" customHeight="1">
      <c r="A13" s="63" t="s">
        <v>134</v>
      </c>
      <c r="B13" s="168"/>
      <c r="C13" s="169"/>
      <c r="D13" s="170">
        <v>20</v>
      </c>
      <c r="E13" s="173"/>
      <c r="F13" s="171">
        <v>20</v>
      </c>
      <c r="G13" s="165"/>
      <c r="H13" s="172"/>
      <c r="I13" s="167"/>
    </row>
    <row r="14" spans="1:9" ht="18" customHeight="1">
      <c r="A14" s="174" t="s">
        <v>135</v>
      </c>
      <c r="B14" s="168">
        <v>78</v>
      </c>
      <c r="C14" s="169">
        <v>78</v>
      </c>
      <c r="D14" s="170"/>
      <c r="E14" s="173"/>
      <c r="F14" s="171"/>
      <c r="G14" s="165"/>
      <c r="H14" s="172"/>
      <c r="I14" s="167"/>
    </row>
    <row r="15" spans="1:9" s="62" customFormat="1" ht="18" customHeight="1">
      <c r="A15" s="61" t="s">
        <v>136</v>
      </c>
      <c r="B15" s="73">
        <v>843</v>
      </c>
      <c r="C15" s="161">
        <v>843</v>
      </c>
      <c r="D15" s="162">
        <f>SUM(D16:D20)</f>
        <v>694</v>
      </c>
      <c r="E15" s="163"/>
      <c r="F15" s="164">
        <f>SUM(F16:F20)</f>
        <v>694</v>
      </c>
      <c r="G15" s="165"/>
      <c r="H15" s="166"/>
      <c r="I15" s="167"/>
    </row>
    <row r="16" spans="1:9" ht="18" customHeight="1">
      <c r="A16" s="63" t="s">
        <v>130</v>
      </c>
      <c r="B16" s="168">
        <v>432</v>
      </c>
      <c r="C16" s="169">
        <v>432</v>
      </c>
      <c r="D16" s="170">
        <v>471</v>
      </c>
      <c r="E16" s="163"/>
      <c r="F16" s="171">
        <v>471</v>
      </c>
      <c r="G16" s="165"/>
      <c r="H16" s="172"/>
      <c r="I16" s="167"/>
    </row>
    <row r="17" spans="1:9" ht="18" customHeight="1">
      <c r="A17" s="63" t="s">
        <v>131</v>
      </c>
      <c r="B17" s="168">
        <v>111</v>
      </c>
      <c r="C17" s="169">
        <v>111</v>
      </c>
      <c r="D17" s="170">
        <v>110</v>
      </c>
      <c r="E17" s="163"/>
      <c r="F17" s="171">
        <v>110</v>
      </c>
      <c r="G17" s="165"/>
      <c r="H17" s="172"/>
      <c r="I17" s="167"/>
    </row>
    <row r="18" spans="1:9" ht="18" customHeight="1">
      <c r="A18" s="174" t="s">
        <v>137</v>
      </c>
      <c r="B18" s="168">
        <v>144</v>
      </c>
      <c r="C18" s="169">
        <v>144</v>
      </c>
      <c r="D18" s="170">
        <v>5</v>
      </c>
      <c r="E18" s="163"/>
      <c r="F18" s="171">
        <v>5</v>
      </c>
      <c r="G18" s="165"/>
      <c r="H18" s="172"/>
      <c r="I18" s="167"/>
    </row>
    <row r="19" spans="1:9" ht="18" customHeight="1">
      <c r="A19" s="63" t="s">
        <v>138</v>
      </c>
      <c r="B19" s="168">
        <v>11</v>
      </c>
      <c r="C19" s="169">
        <v>11</v>
      </c>
      <c r="D19" s="170">
        <v>108</v>
      </c>
      <c r="E19" s="163"/>
      <c r="F19" s="171">
        <v>108</v>
      </c>
      <c r="G19" s="165"/>
      <c r="H19" s="172"/>
      <c r="I19" s="167"/>
    </row>
    <row r="20" spans="1:9" ht="18" customHeight="1">
      <c r="A20" s="63" t="s">
        <v>139</v>
      </c>
      <c r="B20" s="168">
        <v>145</v>
      </c>
      <c r="C20" s="169">
        <v>145</v>
      </c>
      <c r="D20" s="170"/>
      <c r="E20" s="163"/>
      <c r="F20" s="171"/>
      <c r="G20" s="165"/>
      <c r="H20" s="172"/>
      <c r="I20" s="167"/>
    </row>
    <row r="21" spans="1:9" s="62" customFormat="1" ht="18" customHeight="1">
      <c r="A21" s="61" t="s">
        <v>140</v>
      </c>
      <c r="B21" s="73">
        <v>9733</v>
      </c>
      <c r="C21" s="161">
        <v>9625</v>
      </c>
      <c r="D21" s="162">
        <f>SUM(D22:D26)</f>
        <v>8411</v>
      </c>
      <c r="E21" s="163"/>
      <c r="F21" s="164">
        <f>SUM(F22:F26)</f>
        <v>8400</v>
      </c>
      <c r="G21" s="165"/>
      <c r="H21" s="166"/>
      <c r="I21" s="167"/>
    </row>
    <row r="22" spans="1:9" ht="18" customHeight="1">
      <c r="A22" s="63" t="s">
        <v>130</v>
      </c>
      <c r="B22" s="168">
        <v>8009</v>
      </c>
      <c r="C22" s="169">
        <v>8009</v>
      </c>
      <c r="D22" s="170">
        <v>5938</v>
      </c>
      <c r="E22" s="163"/>
      <c r="F22" s="171">
        <v>5938</v>
      </c>
      <c r="G22" s="165"/>
      <c r="H22" s="172"/>
      <c r="I22" s="167"/>
    </row>
    <row r="23" spans="1:9" ht="18" customHeight="1">
      <c r="A23" s="63" t="s">
        <v>131</v>
      </c>
      <c r="B23" s="168">
        <v>723</v>
      </c>
      <c r="C23" s="169">
        <v>723</v>
      </c>
      <c r="D23" s="170">
        <v>1547</v>
      </c>
      <c r="E23" s="163"/>
      <c r="F23" s="171">
        <v>1547</v>
      </c>
      <c r="G23" s="165"/>
      <c r="H23" s="172"/>
      <c r="I23" s="167"/>
    </row>
    <row r="24" spans="1:9" ht="18" customHeight="1">
      <c r="A24" s="63" t="s">
        <v>141</v>
      </c>
      <c r="B24" s="168">
        <v>329</v>
      </c>
      <c r="C24" s="169">
        <v>221</v>
      </c>
      <c r="D24" s="170">
        <v>125</v>
      </c>
      <c r="E24" s="163"/>
      <c r="F24" s="171">
        <v>114</v>
      </c>
      <c r="G24" s="165"/>
      <c r="H24" s="172"/>
      <c r="I24" s="167"/>
    </row>
    <row r="25" spans="1:9" ht="18" customHeight="1">
      <c r="A25" s="63" t="s">
        <v>142</v>
      </c>
      <c r="B25" s="168">
        <v>121</v>
      </c>
      <c r="C25" s="169">
        <v>121</v>
      </c>
      <c r="D25" s="170">
        <v>112</v>
      </c>
      <c r="E25" s="163"/>
      <c r="F25" s="171">
        <v>112</v>
      </c>
      <c r="G25" s="165"/>
      <c r="H25" s="172"/>
      <c r="I25" s="167"/>
    </row>
    <row r="26" spans="1:9" ht="18" customHeight="1">
      <c r="A26" s="63" t="s">
        <v>143</v>
      </c>
      <c r="B26" s="168">
        <v>551</v>
      </c>
      <c r="C26" s="169">
        <v>551</v>
      </c>
      <c r="D26" s="170">
        <v>689</v>
      </c>
      <c r="E26" s="163"/>
      <c r="F26" s="171">
        <v>689</v>
      </c>
      <c r="G26" s="165"/>
      <c r="H26" s="172"/>
      <c r="I26" s="167"/>
    </row>
    <row r="27" spans="1:9" s="62" customFormat="1" ht="18" customHeight="1">
      <c r="A27" s="61" t="s">
        <v>144</v>
      </c>
      <c r="B27" s="73">
        <v>2402</v>
      </c>
      <c r="C27" s="161">
        <v>1133</v>
      </c>
      <c r="D27" s="162">
        <f>SUM(D28:D33)</f>
        <v>2951</v>
      </c>
      <c r="E27" s="163"/>
      <c r="F27" s="164">
        <f>SUM(F28:F33)</f>
        <v>875</v>
      </c>
      <c r="G27" s="165"/>
      <c r="H27" s="166"/>
      <c r="I27" s="167"/>
    </row>
    <row r="28" spans="1:9" ht="18" customHeight="1">
      <c r="A28" s="63" t="s">
        <v>130</v>
      </c>
      <c r="B28" s="168">
        <v>777</v>
      </c>
      <c r="C28" s="169">
        <v>777</v>
      </c>
      <c r="D28" s="170">
        <v>676</v>
      </c>
      <c r="E28" s="163"/>
      <c r="F28" s="171">
        <v>676</v>
      </c>
      <c r="G28" s="165"/>
      <c r="H28" s="172"/>
      <c r="I28" s="167"/>
    </row>
    <row r="29" spans="1:9" ht="18" customHeight="1">
      <c r="A29" s="63" t="s">
        <v>131</v>
      </c>
      <c r="B29" s="168">
        <v>276</v>
      </c>
      <c r="C29" s="169">
        <v>276</v>
      </c>
      <c r="D29" s="170">
        <v>88</v>
      </c>
      <c r="E29" s="163"/>
      <c r="F29" s="171">
        <v>88</v>
      </c>
      <c r="G29" s="165"/>
      <c r="H29" s="172"/>
      <c r="I29" s="167"/>
    </row>
    <row r="30" spans="1:9" ht="18" customHeight="1">
      <c r="A30" s="63" t="s">
        <v>145</v>
      </c>
      <c r="B30" s="168">
        <v>115</v>
      </c>
      <c r="C30" s="169"/>
      <c r="D30" s="170">
        <v>1560</v>
      </c>
      <c r="E30" s="163"/>
      <c r="F30" s="171">
        <v>62</v>
      </c>
      <c r="G30" s="165"/>
      <c r="H30" s="172"/>
      <c r="I30" s="167"/>
    </row>
    <row r="31" spans="1:9" ht="18" customHeight="1">
      <c r="A31" s="174" t="s">
        <v>659</v>
      </c>
      <c r="B31" s="168">
        <v>9</v>
      </c>
      <c r="C31" s="169">
        <v>9</v>
      </c>
      <c r="D31" s="170"/>
      <c r="E31" s="163"/>
      <c r="F31" s="171"/>
      <c r="G31" s="165"/>
      <c r="H31" s="172"/>
      <c r="I31" s="167"/>
    </row>
    <row r="32" spans="1:9" ht="18" customHeight="1">
      <c r="A32" s="63" t="s">
        <v>146</v>
      </c>
      <c r="B32" s="168">
        <v>100</v>
      </c>
      <c r="C32" s="169">
        <v>26</v>
      </c>
      <c r="D32" s="170">
        <v>444</v>
      </c>
      <c r="E32" s="163"/>
      <c r="F32" s="171">
        <v>41</v>
      </c>
      <c r="G32" s="165"/>
      <c r="H32" s="172"/>
      <c r="I32" s="167"/>
    </row>
    <row r="33" spans="1:9" ht="18" customHeight="1">
      <c r="A33" s="63" t="s">
        <v>147</v>
      </c>
      <c r="B33" s="168">
        <v>1125</v>
      </c>
      <c r="C33" s="169">
        <v>45</v>
      </c>
      <c r="D33" s="170">
        <v>183</v>
      </c>
      <c r="E33" s="163"/>
      <c r="F33" s="171">
        <v>8</v>
      </c>
      <c r="G33" s="165"/>
      <c r="H33" s="172"/>
      <c r="I33" s="167"/>
    </row>
    <row r="34" spans="1:9" s="62" customFormat="1" ht="18" customHeight="1">
      <c r="A34" s="61" t="s">
        <v>148</v>
      </c>
      <c r="B34" s="73">
        <v>1110</v>
      </c>
      <c r="C34" s="161">
        <v>1110</v>
      </c>
      <c r="D34" s="162">
        <f>SUM(D35:D40)</f>
        <v>1246</v>
      </c>
      <c r="E34" s="163"/>
      <c r="F34" s="164">
        <f>SUM(F35:F40)</f>
        <v>1246</v>
      </c>
      <c r="G34" s="165"/>
      <c r="H34" s="166"/>
      <c r="I34" s="167"/>
    </row>
    <row r="35" spans="1:9" ht="18" customHeight="1">
      <c r="A35" s="63" t="s">
        <v>130</v>
      </c>
      <c r="B35" s="168">
        <v>377</v>
      </c>
      <c r="C35" s="169">
        <v>377</v>
      </c>
      <c r="D35" s="170">
        <v>423</v>
      </c>
      <c r="E35" s="163"/>
      <c r="F35" s="171">
        <v>423</v>
      </c>
      <c r="G35" s="165"/>
      <c r="H35" s="172"/>
      <c r="I35" s="167"/>
    </row>
    <row r="36" spans="1:9" ht="18" customHeight="1">
      <c r="A36" s="63" t="s">
        <v>131</v>
      </c>
      <c r="B36" s="168">
        <v>98</v>
      </c>
      <c r="C36" s="169">
        <v>98</v>
      </c>
      <c r="D36" s="170">
        <v>164</v>
      </c>
      <c r="E36" s="163"/>
      <c r="F36" s="171">
        <v>164</v>
      </c>
      <c r="G36" s="165"/>
      <c r="H36" s="172"/>
      <c r="I36" s="167"/>
    </row>
    <row r="37" spans="1:9" ht="18" customHeight="1">
      <c r="A37" s="63" t="s">
        <v>149</v>
      </c>
      <c r="B37" s="168">
        <v>193</v>
      </c>
      <c r="C37" s="169">
        <v>193</v>
      </c>
      <c r="D37" s="170">
        <v>220</v>
      </c>
      <c r="E37" s="163"/>
      <c r="F37" s="171">
        <v>220</v>
      </c>
      <c r="G37" s="165"/>
      <c r="H37" s="172"/>
      <c r="I37" s="167"/>
    </row>
    <row r="38" spans="1:9" ht="18" customHeight="1">
      <c r="A38" s="63" t="s">
        <v>150</v>
      </c>
      <c r="B38" s="168">
        <v>18</v>
      </c>
      <c r="C38" s="169">
        <v>18</v>
      </c>
      <c r="D38" s="170"/>
      <c r="E38" s="163"/>
      <c r="F38" s="171"/>
      <c r="G38" s="165"/>
      <c r="H38" s="172"/>
      <c r="I38" s="167"/>
    </row>
    <row r="39" spans="1:9" ht="18" customHeight="1">
      <c r="A39" s="63" t="s">
        <v>142</v>
      </c>
      <c r="B39" s="168">
        <v>418</v>
      </c>
      <c r="C39" s="169">
        <v>418</v>
      </c>
      <c r="D39" s="170">
        <v>439</v>
      </c>
      <c r="E39" s="163"/>
      <c r="F39" s="171">
        <v>439</v>
      </c>
      <c r="G39" s="165"/>
      <c r="H39" s="172"/>
      <c r="I39" s="167"/>
    </row>
    <row r="40" spans="1:9" ht="18" customHeight="1">
      <c r="A40" s="63" t="s">
        <v>660</v>
      </c>
      <c r="B40" s="168">
        <v>6</v>
      </c>
      <c r="C40" s="169">
        <v>6</v>
      </c>
      <c r="D40" s="170"/>
      <c r="E40" s="163"/>
      <c r="F40" s="171"/>
      <c r="G40" s="165"/>
      <c r="H40" s="172"/>
      <c r="I40" s="167"/>
    </row>
    <row r="41" spans="1:9" s="62" customFormat="1" ht="18" customHeight="1">
      <c r="A41" s="61" t="s">
        <v>151</v>
      </c>
      <c r="B41" s="73">
        <v>1670</v>
      </c>
      <c r="C41" s="161">
        <v>1585</v>
      </c>
      <c r="D41" s="162">
        <f>SUM(D42:D47)</f>
        <v>1989</v>
      </c>
      <c r="E41" s="163"/>
      <c r="F41" s="164">
        <f>SUM(F42:F47)</f>
        <v>1919</v>
      </c>
      <c r="G41" s="165"/>
      <c r="H41" s="166"/>
      <c r="I41" s="167"/>
    </row>
    <row r="42" spans="1:9" ht="18" customHeight="1">
      <c r="A42" s="63" t="s">
        <v>130</v>
      </c>
      <c r="B42" s="168">
        <v>1192</v>
      </c>
      <c r="C42" s="169">
        <v>1192</v>
      </c>
      <c r="D42" s="170">
        <v>1414</v>
      </c>
      <c r="E42" s="163"/>
      <c r="F42" s="171">
        <v>1414</v>
      </c>
      <c r="G42" s="165"/>
      <c r="H42" s="172"/>
      <c r="I42" s="167"/>
    </row>
    <row r="43" spans="1:9" ht="18" customHeight="1">
      <c r="A43" s="63" t="s">
        <v>131</v>
      </c>
      <c r="B43" s="168">
        <v>305</v>
      </c>
      <c r="C43" s="169">
        <v>250</v>
      </c>
      <c r="D43" s="170">
        <v>350</v>
      </c>
      <c r="E43" s="163"/>
      <c r="F43" s="171">
        <v>280</v>
      </c>
      <c r="G43" s="165"/>
      <c r="H43" s="172"/>
      <c r="I43" s="167"/>
    </row>
    <row r="44" spans="1:9" ht="18" customHeight="1">
      <c r="A44" s="63" t="s">
        <v>152</v>
      </c>
      <c r="B44" s="168">
        <v>35</v>
      </c>
      <c r="C44" s="169">
        <v>35</v>
      </c>
      <c r="D44" s="170">
        <v>98</v>
      </c>
      <c r="E44" s="163"/>
      <c r="F44" s="171">
        <v>98</v>
      </c>
      <c r="G44" s="165"/>
      <c r="H44" s="172"/>
      <c r="I44" s="167"/>
    </row>
    <row r="45" spans="1:9" ht="18" customHeight="1">
      <c r="A45" s="63" t="s">
        <v>153</v>
      </c>
      <c r="B45" s="168">
        <v>21</v>
      </c>
      <c r="C45" s="169">
        <v>21</v>
      </c>
      <c r="D45" s="170">
        <v>47</v>
      </c>
      <c r="E45" s="163"/>
      <c r="F45" s="171">
        <v>47</v>
      </c>
      <c r="G45" s="165"/>
      <c r="H45" s="172"/>
      <c r="I45" s="167"/>
    </row>
    <row r="46" spans="1:9" ht="18" customHeight="1">
      <c r="A46" s="63" t="s">
        <v>154</v>
      </c>
      <c r="B46" s="168">
        <v>87</v>
      </c>
      <c r="C46" s="169">
        <v>87</v>
      </c>
      <c r="D46" s="170">
        <v>80</v>
      </c>
      <c r="E46" s="163"/>
      <c r="F46" s="171">
        <v>80</v>
      </c>
      <c r="G46" s="165"/>
      <c r="H46" s="172"/>
      <c r="I46" s="167"/>
    </row>
    <row r="47" spans="1:9" ht="18" customHeight="1">
      <c r="A47" s="63" t="s">
        <v>155</v>
      </c>
      <c r="B47" s="168">
        <v>30</v>
      </c>
      <c r="C47" s="169"/>
      <c r="D47" s="170"/>
      <c r="E47" s="163"/>
      <c r="F47" s="171"/>
      <c r="G47" s="165"/>
      <c r="H47" s="172"/>
      <c r="I47" s="167"/>
    </row>
    <row r="48" spans="1:9" s="62" customFormat="1" ht="18" customHeight="1">
      <c r="A48" s="61" t="s">
        <v>156</v>
      </c>
      <c r="B48" s="73">
        <v>3981</v>
      </c>
      <c r="C48" s="161">
        <v>3981</v>
      </c>
      <c r="D48" s="162">
        <f>SUM(D49:D51)</f>
        <v>3858</v>
      </c>
      <c r="E48" s="163"/>
      <c r="F48" s="164">
        <f>SUM(F49:F51)</f>
        <v>3858</v>
      </c>
      <c r="G48" s="165"/>
      <c r="H48" s="166"/>
      <c r="I48" s="167"/>
    </row>
    <row r="49" spans="1:9" ht="18" customHeight="1">
      <c r="A49" s="63" t="s">
        <v>157</v>
      </c>
      <c r="B49" s="168">
        <v>100</v>
      </c>
      <c r="C49" s="169">
        <v>100</v>
      </c>
      <c r="D49" s="170">
        <v>43</v>
      </c>
      <c r="E49" s="163"/>
      <c r="F49" s="171">
        <v>43</v>
      </c>
      <c r="G49" s="165"/>
      <c r="H49" s="172"/>
      <c r="I49" s="167"/>
    </row>
    <row r="50" spans="1:9" ht="18" customHeight="1">
      <c r="A50" s="63" t="s">
        <v>158</v>
      </c>
      <c r="B50" s="168">
        <v>750</v>
      </c>
      <c r="C50" s="169">
        <v>750</v>
      </c>
      <c r="D50" s="170"/>
      <c r="E50" s="163"/>
      <c r="F50" s="171"/>
      <c r="G50" s="165"/>
      <c r="H50" s="172"/>
      <c r="I50" s="167"/>
    </row>
    <row r="51" spans="1:9" ht="18" customHeight="1">
      <c r="A51" s="63" t="s">
        <v>159</v>
      </c>
      <c r="B51" s="168">
        <v>3131</v>
      </c>
      <c r="C51" s="169">
        <v>3131</v>
      </c>
      <c r="D51" s="170">
        <v>3815</v>
      </c>
      <c r="E51" s="163"/>
      <c r="F51" s="171">
        <v>3815</v>
      </c>
      <c r="G51" s="165"/>
      <c r="H51" s="172"/>
      <c r="I51" s="167"/>
    </row>
    <row r="52" spans="1:9" s="62" customFormat="1" ht="18" customHeight="1">
      <c r="A52" s="61" t="s">
        <v>160</v>
      </c>
      <c r="B52" s="73">
        <v>487</v>
      </c>
      <c r="C52" s="161">
        <v>447</v>
      </c>
      <c r="D52" s="162">
        <f>SUM(D53:D56)</f>
        <v>567</v>
      </c>
      <c r="E52" s="163"/>
      <c r="F52" s="164">
        <f>SUM(F53:F56)</f>
        <v>542</v>
      </c>
      <c r="G52" s="165"/>
      <c r="H52" s="166"/>
      <c r="I52" s="167"/>
    </row>
    <row r="53" spans="1:9" ht="18" customHeight="1">
      <c r="A53" s="63" t="s">
        <v>130</v>
      </c>
      <c r="B53" s="168">
        <v>432</v>
      </c>
      <c r="C53" s="169">
        <v>432</v>
      </c>
      <c r="D53" s="170">
        <v>507</v>
      </c>
      <c r="E53" s="163"/>
      <c r="F53" s="171">
        <v>507</v>
      </c>
      <c r="G53" s="165"/>
      <c r="H53" s="172"/>
      <c r="I53" s="167"/>
    </row>
    <row r="54" spans="1:9" ht="18" customHeight="1">
      <c r="A54" s="63" t="s">
        <v>161</v>
      </c>
      <c r="B54" s="168">
        <v>39</v>
      </c>
      <c r="C54" s="169">
        <v>14</v>
      </c>
      <c r="D54" s="170">
        <v>45</v>
      </c>
      <c r="E54" s="163"/>
      <c r="F54" s="171">
        <v>35</v>
      </c>
      <c r="G54" s="165"/>
      <c r="H54" s="172"/>
      <c r="I54" s="167"/>
    </row>
    <row r="55" spans="1:9" ht="18" customHeight="1">
      <c r="A55" s="63" t="s">
        <v>153</v>
      </c>
      <c r="B55" s="168">
        <v>1</v>
      </c>
      <c r="C55" s="169">
        <v>1</v>
      </c>
      <c r="D55" s="170"/>
      <c r="E55" s="163"/>
      <c r="F55" s="171"/>
      <c r="G55" s="165"/>
      <c r="H55" s="172"/>
      <c r="I55" s="167"/>
    </row>
    <row r="56" spans="1:9" ht="18" customHeight="1">
      <c r="A56" s="63" t="s">
        <v>162</v>
      </c>
      <c r="B56" s="168">
        <v>15</v>
      </c>
      <c r="C56" s="169"/>
      <c r="D56" s="170">
        <v>15</v>
      </c>
      <c r="E56" s="163"/>
      <c r="F56" s="171"/>
      <c r="G56" s="165"/>
      <c r="H56" s="172"/>
      <c r="I56" s="167"/>
    </row>
    <row r="57" spans="1:9" s="62" customFormat="1" ht="18" customHeight="1">
      <c r="A57" s="61" t="s">
        <v>163</v>
      </c>
      <c r="B57" s="73">
        <v>755</v>
      </c>
      <c r="C57" s="161">
        <v>466</v>
      </c>
      <c r="D57" s="162">
        <f>SUM(D58:D63)</f>
        <v>808</v>
      </c>
      <c r="E57" s="163"/>
      <c r="F57" s="164">
        <f>SUM(F58:F63)</f>
        <v>133</v>
      </c>
      <c r="G57" s="165"/>
      <c r="H57" s="166"/>
      <c r="I57" s="167"/>
    </row>
    <row r="58" spans="1:9" ht="18" customHeight="1">
      <c r="A58" s="63" t="s">
        <v>130</v>
      </c>
      <c r="B58" s="168"/>
      <c r="C58" s="169"/>
      <c r="D58" s="175"/>
      <c r="E58" s="163"/>
      <c r="F58" s="171"/>
      <c r="G58" s="165"/>
      <c r="H58" s="172"/>
      <c r="I58" s="167"/>
    </row>
    <row r="59" spans="1:9" ht="18" customHeight="1">
      <c r="A59" s="63" t="s">
        <v>131</v>
      </c>
      <c r="B59" s="168"/>
      <c r="C59" s="169"/>
      <c r="D59" s="175"/>
      <c r="E59" s="163"/>
      <c r="F59" s="171"/>
      <c r="G59" s="165"/>
      <c r="H59" s="172"/>
      <c r="I59" s="167"/>
    </row>
    <row r="60" spans="1:9" ht="18" customHeight="1">
      <c r="A60" s="63" t="s">
        <v>164</v>
      </c>
      <c r="B60" s="168">
        <v>45</v>
      </c>
      <c r="C60" s="169">
        <v>21</v>
      </c>
      <c r="D60" s="175">
        <v>48</v>
      </c>
      <c r="E60" s="163"/>
      <c r="F60" s="171">
        <v>27</v>
      </c>
      <c r="G60" s="165"/>
      <c r="H60" s="172"/>
      <c r="I60" s="167"/>
    </row>
    <row r="61" spans="1:9" ht="18" customHeight="1">
      <c r="A61" s="63" t="s">
        <v>165</v>
      </c>
      <c r="B61" s="168">
        <v>22</v>
      </c>
      <c r="C61" s="169"/>
      <c r="D61" s="175">
        <v>19</v>
      </c>
      <c r="E61" s="163"/>
      <c r="F61" s="171"/>
      <c r="G61" s="165"/>
      <c r="H61" s="172"/>
      <c r="I61" s="167"/>
    </row>
    <row r="62" spans="1:9" ht="18" customHeight="1">
      <c r="A62" s="63" t="s">
        <v>661</v>
      </c>
      <c r="B62" s="168"/>
      <c r="C62" s="169"/>
      <c r="D62" s="175">
        <v>96</v>
      </c>
      <c r="E62" s="163"/>
      <c r="F62" s="171">
        <v>96</v>
      </c>
      <c r="G62" s="165"/>
      <c r="H62" s="172"/>
      <c r="I62" s="167"/>
    </row>
    <row r="63" spans="1:9" ht="18" customHeight="1">
      <c r="A63" s="63" t="s">
        <v>166</v>
      </c>
      <c r="B63" s="168">
        <v>688</v>
      </c>
      <c r="C63" s="169">
        <v>445</v>
      </c>
      <c r="D63" s="175">
        <v>645</v>
      </c>
      <c r="E63" s="163"/>
      <c r="F63" s="171">
        <v>10</v>
      </c>
      <c r="G63" s="165"/>
      <c r="H63" s="172"/>
      <c r="I63" s="167"/>
    </row>
    <row r="64" spans="1:9" s="62" customFormat="1" ht="18" customHeight="1">
      <c r="A64" s="61" t="s">
        <v>167</v>
      </c>
      <c r="B64" s="73">
        <v>683</v>
      </c>
      <c r="C64" s="161">
        <v>683</v>
      </c>
      <c r="D64" s="176">
        <f>SUM(D65:D66)</f>
        <v>1614</v>
      </c>
      <c r="E64" s="163"/>
      <c r="F64" s="164">
        <f>SUM(F65:F66)</f>
        <v>1600</v>
      </c>
      <c r="G64" s="165"/>
      <c r="H64" s="166"/>
      <c r="I64" s="167"/>
    </row>
    <row r="65" spans="1:9" ht="18" customHeight="1">
      <c r="A65" s="63" t="s">
        <v>130</v>
      </c>
      <c r="B65" s="168">
        <v>566</v>
      </c>
      <c r="C65" s="169">
        <v>566</v>
      </c>
      <c r="D65" s="175">
        <v>1321</v>
      </c>
      <c r="E65" s="163"/>
      <c r="F65" s="171">
        <v>1321</v>
      </c>
      <c r="G65" s="165"/>
      <c r="H65" s="172"/>
      <c r="I65" s="167"/>
    </row>
    <row r="66" spans="1:9" ht="18" customHeight="1">
      <c r="A66" s="63" t="s">
        <v>131</v>
      </c>
      <c r="B66" s="168">
        <v>117</v>
      </c>
      <c r="C66" s="169">
        <v>117</v>
      </c>
      <c r="D66" s="175">
        <v>293</v>
      </c>
      <c r="E66" s="163"/>
      <c r="F66" s="171">
        <v>279</v>
      </c>
      <c r="G66" s="165"/>
      <c r="H66" s="172"/>
      <c r="I66" s="167"/>
    </row>
    <row r="67" spans="1:9" s="62" customFormat="1" ht="18" customHeight="1">
      <c r="A67" s="61" t="s">
        <v>168</v>
      </c>
      <c r="B67" s="73">
        <v>619</v>
      </c>
      <c r="C67" s="161">
        <v>619</v>
      </c>
      <c r="D67" s="162">
        <f>SUM(D68:D71)</f>
        <v>482</v>
      </c>
      <c r="E67" s="163"/>
      <c r="F67" s="164">
        <f>SUM(F68:F71)</f>
        <v>482</v>
      </c>
      <c r="G67" s="165"/>
      <c r="H67" s="166"/>
      <c r="I67" s="167"/>
    </row>
    <row r="68" spans="1:9" ht="18" customHeight="1">
      <c r="A68" s="63" t="s">
        <v>130</v>
      </c>
      <c r="B68" s="168">
        <v>364</v>
      </c>
      <c r="C68" s="169">
        <v>364</v>
      </c>
      <c r="D68" s="170">
        <v>420</v>
      </c>
      <c r="E68" s="163"/>
      <c r="F68" s="171">
        <v>420</v>
      </c>
      <c r="G68" s="165"/>
      <c r="H68" s="172"/>
      <c r="I68" s="167"/>
    </row>
    <row r="69" spans="1:9" ht="18" customHeight="1">
      <c r="A69" s="63" t="s">
        <v>131</v>
      </c>
      <c r="B69" s="168">
        <v>35</v>
      </c>
      <c r="C69" s="169">
        <v>35</v>
      </c>
      <c r="D69" s="170">
        <v>10</v>
      </c>
      <c r="E69" s="163"/>
      <c r="F69" s="171">
        <v>10</v>
      </c>
      <c r="G69" s="165"/>
      <c r="H69" s="172"/>
      <c r="I69" s="167"/>
    </row>
    <row r="70" spans="1:9" ht="18" customHeight="1">
      <c r="A70" s="63" t="s">
        <v>662</v>
      </c>
      <c r="B70" s="168"/>
      <c r="C70" s="169"/>
      <c r="D70" s="170">
        <v>24</v>
      </c>
      <c r="E70" s="163"/>
      <c r="F70" s="171">
        <v>24</v>
      </c>
      <c r="G70" s="165"/>
      <c r="H70" s="172"/>
      <c r="I70" s="167"/>
    </row>
    <row r="71" spans="1:9" ht="18" customHeight="1">
      <c r="A71" s="63" t="s">
        <v>169</v>
      </c>
      <c r="B71" s="168">
        <v>220</v>
      </c>
      <c r="C71" s="169">
        <v>220</v>
      </c>
      <c r="D71" s="170">
        <v>28</v>
      </c>
      <c r="E71" s="163"/>
      <c r="F71" s="171">
        <v>28</v>
      </c>
      <c r="G71" s="165"/>
      <c r="H71" s="172"/>
      <c r="I71" s="167"/>
    </row>
    <row r="72" spans="1:9" s="62" customFormat="1" ht="18" customHeight="1">
      <c r="A72" s="61" t="s">
        <v>170</v>
      </c>
      <c r="B72" s="73">
        <v>4996</v>
      </c>
      <c r="C72" s="161">
        <v>4996</v>
      </c>
      <c r="D72" s="162">
        <f>SUM(D73:D74)</f>
        <v>5446</v>
      </c>
      <c r="E72" s="163"/>
      <c r="F72" s="164">
        <f>SUM(F73:F74)</f>
        <v>5429</v>
      </c>
      <c r="G72" s="165"/>
      <c r="H72" s="166"/>
      <c r="I72" s="167"/>
    </row>
    <row r="73" spans="1:9" ht="18" customHeight="1">
      <c r="A73" s="63" t="s">
        <v>130</v>
      </c>
      <c r="B73" s="168">
        <v>3990</v>
      </c>
      <c r="C73" s="169">
        <v>3990</v>
      </c>
      <c r="D73" s="175">
        <v>4504</v>
      </c>
      <c r="E73" s="163"/>
      <c r="F73" s="171">
        <v>4504</v>
      </c>
      <c r="G73" s="165"/>
      <c r="H73" s="172"/>
      <c r="I73" s="167"/>
    </row>
    <row r="74" spans="1:9" ht="18" customHeight="1">
      <c r="A74" s="63" t="s">
        <v>131</v>
      </c>
      <c r="B74" s="168">
        <v>1006</v>
      </c>
      <c r="C74" s="169">
        <v>1006</v>
      </c>
      <c r="D74" s="175">
        <v>942</v>
      </c>
      <c r="E74" s="163"/>
      <c r="F74" s="171">
        <v>925</v>
      </c>
      <c r="G74" s="165"/>
      <c r="H74" s="172"/>
      <c r="I74" s="167"/>
    </row>
    <row r="75" spans="1:9" s="62" customFormat="1" ht="18" customHeight="1">
      <c r="A75" s="61" t="s">
        <v>171</v>
      </c>
      <c r="B75" s="73">
        <v>225</v>
      </c>
      <c r="C75" s="161">
        <v>159</v>
      </c>
      <c r="D75" s="162">
        <f>SUM(D76:D79)</f>
        <v>144</v>
      </c>
      <c r="E75" s="163"/>
      <c r="F75" s="164">
        <f>SUM(F76:F79)</f>
        <v>136</v>
      </c>
      <c r="G75" s="165"/>
      <c r="H75" s="166"/>
      <c r="I75" s="167"/>
    </row>
    <row r="76" spans="1:9" ht="18" customHeight="1">
      <c r="A76" s="63" t="s">
        <v>663</v>
      </c>
      <c r="B76" s="168">
        <v>159</v>
      </c>
      <c r="C76" s="169">
        <v>159</v>
      </c>
      <c r="D76" s="175"/>
      <c r="E76" s="163"/>
      <c r="F76" s="171"/>
      <c r="G76" s="165"/>
      <c r="H76" s="172"/>
      <c r="I76" s="167"/>
    </row>
    <row r="77" spans="1:9" ht="18" customHeight="1">
      <c r="A77" s="63" t="s">
        <v>172</v>
      </c>
      <c r="B77" s="168">
        <v>25</v>
      </c>
      <c r="C77" s="169"/>
      <c r="D77" s="175">
        <v>136</v>
      </c>
      <c r="E77" s="163"/>
      <c r="F77" s="171">
        <v>136</v>
      </c>
      <c r="G77" s="165"/>
      <c r="H77" s="172"/>
      <c r="I77" s="167"/>
    </row>
    <row r="78" spans="1:9" ht="18" customHeight="1">
      <c r="A78" s="63" t="s">
        <v>664</v>
      </c>
      <c r="B78" s="168">
        <v>41</v>
      </c>
      <c r="C78" s="169"/>
      <c r="D78" s="175">
        <v>8</v>
      </c>
      <c r="E78" s="163"/>
      <c r="F78" s="171"/>
      <c r="G78" s="165"/>
      <c r="H78" s="172"/>
      <c r="I78" s="167"/>
    </row>
    <row r="79" spans="1:9" ht="18" customHeight="1">
      <c r="A79" s="63" t="s">
        <v>173</v>
      </c>
      <c r="B79" s="168"/>
      <c r="C79" s="169"/>
      <c r="D79" s="175"/>
      <c r="E79" s="163"/>
      <c r="F79" s="171"/>
      <c r="G79" s="165"/>
      <c r="H79" s="172"/>
      <c r="I79" s="167"/>
    </row>
    <row r="80" spans="1:9" s="62" customFormat="1" ht="18" customHeight="1">
      <c r="A80" s="61" t="s">
        <v>174</v>
      </c>
      <c r="B80" s="73">
        <v>78</v>
      </c>
      <c r="C80" s="161">
        <v>78</v>
      </c>
      <c r="D80" s="176">
        <f>SUM(D81:D83)</f>
        <v>89</v>
      </c>
      <c r="E80" s="163"/>
      <c r="F80" s="164">
        <f>SUM(F81:F83)</f>
        <v>79</v>
      </c>
      <c r="G80" s="165"/>
      <c r="H80" s="166"/>
      <c r="I80" s="167"/>
    </row>
    <row r="81" spans="1:9" ht="18" customHeight="1">
      <c r="A81" s="63" t="s">
        <v>130</v>
      </c>
      <c r="B81" s="168">
        <v>77</v>
      </c>
      <c r="C81" s="169">
        <v>77</v>
      </c>
      <c r="D81" s="175">
        <v>79</v>
      </c>
      <c r="E81" s="163"/>
      <c r="F81" s="171">
        <v>79</v>
      </c>
      <c r="G81" s="165"/>
      <c r="H81" s="172"/>
      <c r="I81" s="167"/>
    </row>
    <row r="82" spans="1:9" ht="18" customHeight="1">
      <c r="A82" s="63" t="s">
        <v>131</v>
      </c>
      <c r="B82" s="168">
        <v>1</v>
      </c>
      <c r="C82" s="169">
        <v>1</v>
      </c>
      <c r="D82" s="175"/>
      <c r="E82" s="163"/>
      <c r="F82" s="171"/>
      <c r="G82" s="165"/>
      <c r="H82" s="172"/>
      <c r="I82" s="167"/>
    </row>
    <row r="83" spans="1:9" ht="18" customHeight="1">
      <c r="A83" s="63" t="s">
        <v>665</v>
      </c>
      <c r="B83" s="168"/>
      <c r="C83" s="169"/>
      <c r="D83" s="175">
        <v>10</v>
      </c>
      <c r="E83" s="163"/>
      <c r="F83" s="171"/>
      <c r="G83" s="165"/>
      <c r="H83" s="172"/>
      <c r="I83" s="167"/>
    </row>
    <row r="84" spans="1:9" ht="18" customHeight="1">
      <c r="A84" s="61" t="s">
        <v>666</v>
      </c>
      <c r="B84" s="168"/>
      <c r="C84" s="169"/>
      <c r="D84" s="162">
        <f>SUM(D85:D86)</f>
        <v>7</v>
      </c>
      <c r="E84" s="163"/>
      <c r="F84" s="164">
        <f>SUM(F85:F86)</f>
        <v>7</v>
      </c>
      <c r="G84" s="165"/>
      <c r="H84" s="172"/>
      <c r="I84" s="167"/>
    </row>
    <row r="85" spans="1:9" ht="18" customHeight="1">
      <c r="A85" s="63" t="s">
        <v>667</v>
      </c>
      <c r="B85" s="168"/>
      <c r="C85" s="169"/>
      <c r="D85" s="175">
        <v>3</v>
      </c>
      <c r="E85" s="163"/>
      <c r="F85" s="171">
        <v>3</v>
      </c>
      <c r="G85" s="165"/>
      <c r="H85" s="172"/>
      <c r="I85" s="167"/>
    </row>
    <row r="86" spans="1:9" ht="18" customHeight="1">
      <c r="A86" s="63" t="s">
        <v>663</v>
      </c>
      <c r="B86" s="168"/>
      <c r="C86" s="169"/>
      <c r="D86" s="175">
        <v>4</v>
      </c>
      <c r="E86" s="163"/>
      <c r="F86" s="171">
        <v>4</v>
      </c>
      <c r="G86" s="165"/>
      <c r="H86" s="172"/>
      <c r="I86" s="167"/>
    </row>
    <row r="87" spans="1:9" s="62" customFormat="1" ht="18" customHeight="1">
      <c r="A87" s="61" t="s">
        <v>175</v>
      </c>
      <c r="B87" s="73">
        <v>686</v>
      </c>
      <c r="C87" s="161">
        <v>636</v>
      </c>
      <c r="D87" s="162">
        <f>SUM(D88:D92)</f>
        <v>732</v>
      </c>
      <c r="E87" s="163"/>
      <c r="F87" s="164">
        <f>SUM(F88:F92)</f>
        <v>703</v>
      </c>
      <c r="G87" s="165"/>
      <c r="H87" s="166"/>
      <c r="I87" s="167"/>
    </row>
    <row r="88" spans="1:9" ht="18" customHeight="1">
      <c r="A88" s="63" t="s">
        <v>130</v>
      </c>
      <c r="B88" s="168">
        <v>364</v>
      </c>
      <c r="C88" s="169">
        <v>364</v>
      </c>
      <c r="D88" s="175">
        <v>405</v>
      </c>
      <c r="E88" s="163"/>
      <c r="F88" s="171">
        <v>405</v>
      </c>
      <c r="G88" s="165"/>
      <c r="H88" s="172"/>
      <c r="I88" s="167"/>
    </row>
    <row r="89" spans="1:9" ht="18" customHeight="1">
      <c r="A89" s="63" t="s">
        <v>131</v>
      </c>
      <c r="B89" s="168">
        <v>21</v>
      </c>
      <c r="C89" s="169">
        <v>21</v>
      </c>
      <c r="D89" s="175">
        <v>151</v>
      </c>
      <c r="E89" s="163"/>
      <c r="F89" s="171">
        <v>151</v>
      </c>
      <c r="G89" s="165"/>
      <c r="H89" s="172"/>
      <c r="I89" s="167"/>
    </row>
    <row r="90" spans="1:9" ht="18" customHeight="1">
      <c r="A90" s="63" t="s">
        <v>176</v>
      </c>
      <c r="B90" s="168">
        <v>32</v>
      </c>
      <c r="C90" s="169">
        <v>32</v>
      </c>
      <c r="D90" s="175">
        <v>85</v>
      </c>
      <c r="E90" s="163"/>
      <c r="F90" s="171">
        <v>80</v>
      </c>
      <c r="G90" s="165"/>
      <c r="H90" s="172"/>
      <c r="I90" s="167"/>
    </row>
    <row r="91" spans="1:9" ht="18" customHeight="1">
      <c r="A91" s="63" t="s">
        <v>177</v>
      </c>
      <c r="B91" s="168">
        <v>255</v>
      </c>
      <c r="C91" s="169">
        <v>214</v>
      </c>
      <c r="D91" s="175">
        <v>84</v>
      </c>
      <c r="E91" s="163"/>
      <c r="F91" s="171">
        <v>60</v>
      </c>
      <c r="G91" s="165"/>
      <c r="H91" s="172"/>
      <c r="I91" s="167"/>
    </row>
    <row r="92" spans="1:9" ht="18" customHeight="1">
      <c r="A92" s="63" t="s">
        <v>178</v>
      </c>
      <c r="B92" s="168">
        <v>14</v>
      </c>
      <c r="C92" s="169">
        <v>5</v>
      </c>
      <c r="D92" s="175">
        <v>7</v>
      </c>
      <c r="E92" s="163"/>
      <c r="F92" s="171">
        <v>7</v>
      </c>
      <c r="G92" s="165"/>
      <c r="H92" s="172"/>
      <c r="I92" s="167"/>
    </row>
    <row r="93" spans="1:9" s="62" customFormat="1" ht="18" customHeight="1">
      <c r="A93" s="61" t="s">
        <v>179</v>
      </c>
      <c r="B93" s="73">
        <v>142</v>
      </c>
      <c r="C93" s="161">
        <v>142</v>
      </c>
      <c r="D93" s="162">
        <f>SUM(D94:D96)</f>
        <v>142</v>
      </c>
      <c r="E93" s="163"/>
      <c r="F93" s="164">
        <f>SUM(F94:F96)</f>
        <v>142</v>
      </c>
      <c r="G93" s="165"/>
      <c r="H93" s="166"/>
      <c r="I93" s="167"/>
    </row>
    <row r="94" spans="1:9" ht="18" customHeight="1">
      <c r="A94" s="63" t="s">
        <v>130</v>
      </c>
      <c r="B94" s="168">
        <v>139</v>
      </c>
      <c r="C94" s="169">
        <v>139</v>
      </c>
      <c r="D94" s="175">
        <v>125</v>
      </c>
      <c r="E94" s="163"/>
      <c r="F94" s="171">
        <v>125</v>
      </c>
      <c r="G94" s="165"/>
      <c r="H94" s="172"/>
      <c r="I94" s="167"/>
    </row>
    <row r="95" spans="1:9" ht="18" customHeight="1">
      <c r="A95" s="63" t="s">
        <v>180</v>
      </c>
      <c r="B95" s="168">
        <v>3</v>
      </c>
      <c r="C95" s="169">
        <v>3</v>
      </c>
      <c r="D95" s="175">
        <v>17</v>
      </c>
      <c r="E95" s="163"/>
      <c r="F95" s="171">
        <v>17</v>
      </c>
      <c r="G95" s="165"/>
      <c r="H95" s="172"/>
      <c r="I95" s="167"/>
    </row>
    <row r="96" spans="1:9" ht="18" customHeight="1">
      <c r="A96" s="63" t="s">
        <v>181</v>
      </c>
      <c r="B96" s="168"/>
      <c r="C96" s="169"/>
      <c r="D96" s="175"/>
      <c r="E96" s="163"/>
      <c r="F96" s="171"/>
      <c r="G96" s="165"/>
      <c r="H96" s="172"/>
      <c r="I96" s="167"/>
    </row>
    <row r="97" spans="1:9" s="62" customFormat="1" ht="18" customHeight="1">
      <c r="A97" s="61" t="s">
        <v>182</v>
      </c>
      <c r="B97" s="73">
        <v>344</v>
      </c>
      <c r="C97" s="161">
        <v>344</v>
      </c>
      <c r="D97" s="162">
        <f>SUM(D98:D99)</f>
        <v>359</v>
      </c>
      <c r="E97" s="163"/>
      <c r="F97" s="164">
        <f>SUM(F98:F99)</f>
        <v>359</v>
      </c>
      <c r="G97" s="165"/>
      <c r="H97" s="166"/>
      <c r="I97" s="167"/>
    </row>
    <row r="98" spans="1:9" ht="18" customHeight="1">
      <c r="A98" s="63" t="s">
        <v>130</v>
      </c>
      <c r="B98" s="168">
        <v>156</v>
      </c>
      <c r="C98" s="169">
        <v>156</v>
      </c>
      <c r="D98" s="175">
        <v>185</v>
      </c>
      <c r="E98" s="163"/>
      <c r="F98" s="171">
        <v>185</v>
      </c>
      <c r="G98" s="165"/>
      <c r="H98" s="172"/>
      <c r="I98" s="167"/>
    </row>
    <row r="99" spans="1:9" ht="18" customHeight="1">
      <c r="A99" s="63" t="s">
        <v>131</v>
      </c>
      <c r="B99" s="168">
        <v>188</v>
      </c>
      <c r="C99" s="169">
        <v>188</v>
      </c>
      <c r="D99" s="175">
        <v>174</v>
      </c>
      <c r="E99" s="163"/>
      <c r="F99" s="171">
        <v>174</v>
      </c>
      <c r="G99" s="165"/>
      <c r="H99" s="172"/>
      <c r="I99" s="167"/>
    </row>
    <row r="100" spans="1:9" s="62" customFormat="1" ht="18" customHeight="1">
      <c r="A100" s="61" t="s">
        <v>183</v>
      </c>
      <c r="B100" s="73">
        <v>1030</v>
      </c>
      <c r="C100" s="161">
        <v>967</v>
      </c>
      <c r="D100" s="162">
        <f>SUM(D101:D104)</f>
        <v>1179</v>
      </c>
      <c r="E100" s="163"/>
      <c r="F100" s="164">
        <f>SUM(F101:F104)</f>
        <v>1112</v>
      </c>
      <c r="G100" s="165"/>
      <c r="H100" s="166"/>
      <c r="I100" s="167"/>
    </row>
    <row r="101" spans="1:9" ht="18" customHeight="1">
      <c r="A101" s="63" t="s">
        <v>130</v>
      </c>
      <c r="B101" s="168">
        <v>519</v>
      </c>
      <c r="C101" s="169">
        <v>519</v>
      </c>
      <c r="D101" s="175">
        <v>585</v>
      </c>
      <c r="E101" s="163"/>
      <c r="F101" s="171">
        <v>585</v>
      </c>
      <c r="G101" s="165"/>
      <c r="H101" s="172"/>
      <c r="I101" s="167"/>
    </row>
    <row r="102" spans="1:9" ht="18" customHeight="1">
      <c r="A102" s="63" t="s">
        <v>131</v>
      </c>
      <c r="B102" s="168">
        <v>408</v>
      </c>
      <c r="C102" s="169">
        <v>354</v>
      </c>
      <c r="D102" s="175">
        <v>502</v>
      </c>
      <c r="E102" s="163"/>
      <c r="F102" s="171">
        <v>445</v>
      </c>
      <c r="G102" s="165"/>
      <c r="H102" s="172"/>
      <c r="I102" s="167"/>
    </row>
    <row r="103" spans="1:9" ht="18" customHeight="1">
      <c r="A103" s="63" t="s">
        <v>142</v>
      </c>
      <c r="B103" s="168">
        <v>94</v>
      </c>
      <c r="C103" s="169">
        <v>94</v>
      </c>
      <c r="D103" s="175">
        <v>82</v>
      </c>
      <c r="E103" s="163"/>
      <c r="F103" s="171">
        <v>82</v>
      </c>
      <c r="G103" s="165"/>
      <c r="H103" s="172"/>
      <c r="I103" s="167"/>
    </row>
    <row r="104" spans="1:9" ht="18" customHeight="1">
      <c r="A104" s="63" t="s">
        <v>184</v>
      </c>
      <c r="B104" s="168">
        <v>9</v>
      </c>
      <c r="C104" s="169"/>
      <c r="D104" s="175">
        <v>10</v>
      </c>
      <c r="E104" s="163"/>
      <c r="F104" s="171"/>
      <c r="G104" s="165"/>
      <c r="H104" s="172"/>
      <c r="I104" s="167"/>
    </row>
    <row r="105" spans="1:9" s="62" customFormat="1" ht="18" customHeight="1">
      <c r="A105" s="61" t="s">
        <v>185</v>
      </c>
      <c r="B105" s="73">
        <v>8282</v>
      </c>
      <c r="C105" s="161">
        <v>7921</v>
      </c>
      <c r="D105" s="162">
        <f>SUM(D106:D108)</f>
        <v>7851</v>
      </c>
      <c r="E105" s="163"/>
      <c r="F105" s="164">
        <f>SUM(F106:F108)</f>
        <v>7618</v>
      </c>
      <c r="G105" s="165"/>
      <c r="H105" s="166"/>
      <c r="I105" s="167"/>
    </row>
    <row r="106" spans="1:9" ht="18" customHeight="1">
      <c r="A106" s="63" t="s">
        <v>130</v>
      </c>
      <c r="B106" s="168">
        <v>5989</v>
      </c>
      <c r="C106" s="169">
        <v>5989</v>
      </c>
      <c r="D106" s="175">
        <v>6390</v>
      </c>
      <c r="E106" s="163"/>
      <c r="F106" s="171">
        <v>6390</v>
      </c>
      <c r="G106" s="165"/>
      <c r="H106" s="172"/>
      <c r="I106" s="167"/>
    </row>
    <row r="107" spans="1:9" ht="18" customHeight="1">
      <c r="A107" s="63" t="s">
        <v>131</v>
      </c>
      <c r="B107" s="168">
        <v>2293</v>
      </c>
      <c r="C107" s="169">
        <v>1932</v>
      </c>
      <c r="D107" s="175">
        <v>1228</v>
      </c>
      <c r="E107" s="163"/>
      <c r="F107" s="171">
        <v>1228</v>
      </c>
      <c r="G107" s="165"/>
      <c r="H107" s="172"/>
      <c r="I107" s="167"/>
    </row>
    <row r="108" spans="1:9" ht="18" customHeight="1">
      <c r="A108" s="63" t="s">
        <v>186</v>
      </c>
      <c r="B108" s="168"/>
      <c r="C108" s="169"/>
      <c r="D108" s="175">
        <v>233</v>
      </c>
      <c r="E108" s="163"/>
      <c r="F108" s="171"/>
      <c r="G108" s="165"/>
      <c r="H108" s="172"/>
      <c r="I108" s="167"/>
    </row>
    <row r="109" spans="1:9" s="62" customFormat="1" ht="18" customHeight="1">
      <c r="A109" s="61" t="s">
        <v>187</v>
      </c>
      <c r="B109" s="73">
        <v>1960</v>
      </c>
      <c r="C109" s="161">
        <v>1960</v>
      </c>
      <c r="D109" s="162">
        <f>SUM(D110:D112)</f>
        <v>3685</v>
      </c>
      <c r="E109" s="163"/>
      <c r="F109" s="164">
        <f>SUM(F110:F112)</f>
        <v>3496</v>
      </c>
      <c r="G109" s="165"/>
      <c r="H109" s="166"/>
      <c r="I109" s="167"/>
    </row>
    <row r="110" spans="1:9" ht="18" customHeight="1">
      <c r="A110" s="63" t="s">
        <v>130</v>
      </c>
      <c r="B110" s="168">
        <v>398</v>
      </c>
      <c r="C110" s="169">
        <v>398</v>
      </c>
      <c r="D110" s="175">
        <v>489</v>
      </c>
      <c r="E110" s="163"/>
      <c r="F110" s="171">
        <v>489</v>
      </c>
      <c r="G110" s="165"/>
      <c r="H110" s="172"/>
      <c r="I110" s="167"/>
    </row>
    <row r="111" spans="1:9" ht="18" customHeight="1">
      <c r="A111" s="63" t="s">
        <v>131</v>
      </c>
      <c r="B111" s="168">
        <v>1562</v>
      </c>
      <c r="C111" s="169">
        <v>1562</v>
      </c>
      <c r="D111" s="175">
        <v>3007</v>
      </c>
      <c r="E111" s="163"/>
      <c r="F111" s="171">
        <v>3007</v>
      </c>
      <c r="G111" s="165"/>
      <c r="H111" s="172"/>
      <c r="I111" s="167"/>
    </row>
    <row r="112" spans="1:9" ht="18" customHeight="1">
      <c r="A112" s="63" t="s">
        <v>188</v>
      </c>
      <c r="B112" s="168"/>
      <c r="C112" s="169"/>
      <c r="D112" s="175">
        <v>189</v>
      </c>
      <c r="E112" s="163"/>
      <c r="F112" s="171"/>
      <c r="G112" s="165"/>
      <c r="H112" s="172"/>
      <c r="I112" s="167"/>
    </row>
    <row r="113" spans="1:9" s="62" customFormat="1" ht="18" customHeight="1">
      <c r="A113" s="61" t="s">
        <v>189</v>
      </c>
      <c r="B113" s="73">
        <v>864</v>
      </c>
      <c r="C113" s="161">
        <v>844</v>
      </c>
      <c r="D113" s="162">
        <f>SUM(D114:D116)</f>
        <v>881</v>
      </c>
      <c r="E113" s="163"/>
      <c r="F113" s="164">
        <f>SUM(F114:F116)</f>
        <v>879</v>
      </c>
      <c r="G113" s="165"/>
      <c r="H113" s="166"/>
      <c r="I113" s="167"/>
    </row>
    <row r="114" spans="1:9" ht="18" customHeight="1">
      <c r="A114" s="63" t="s">
        <v>130</v>
      </c>
      <c r="B114" s="168">
        <v>384</v>
      </c>
      <c r="C114" s="169">
        <v>384</v>
      </c>
      <c r="D114" s="175">
        <v>371</v>
      </c>
      <c r="E114" s="163"/>
      <c r="F114" s="171">
        <v>371</v>
      </c>
      <c r="G114" s="165"/>
      <c r="H114" s="172"/>
      <c r="I114" s="167"/>
    </row>
    <row r="115" spans="1:9" ht="18" customHeight="1">
      <c r="A115" s="63" t="s">
        <v>131</v>
      </c>
      <c r="B115" s="168">
        <v>340</v>
      </c>
      <c r="C115" s="169">
        <v>320</v>
      </c>
      <c r="D115" s="175">
        <v>451</v>
      </c>
      <c r="E115" s="163"/>
      <c r="F115" s="171">
        <v>449</v>
      </c>
      <c r="G115" s="165"/>
      <c r="H115" s="172"/>
      <c r="I115" s="167"/>
    </row>
    <row r="116" spans="1:9" ht="18" customHeight="1">
      <c r="A116" s="63" t="s">
        <v>190</v>
      </c>
      <c r="B116" s="168">
        <v>140</v>
      </c>
      <c r="C116" s="169">
        <v>140</v>
      </c>
      <c r="D116" s="175">
        <v>59</v>
      </c>
      <c r="E116" s="163"/>
      <c r="F116" s="171">
        <v>59</v>
      </c>
      <c r="G116" s="165"/>
      <c r="H116" s="172"/>
      <c r="I116" s="167"/>
    </row>
    <row r="117" spans="1:9" s="62" customFormat="1" ht="18" customHeight="1">
      <c r="A117" s="61" t="s">
        <v>191</v>
      </c>
      <c r="B117" s="73">
        <v>221</v>
      </c>
      <c r="C117" s="161">
        <v>221</v>
      </c>
      <c r="D117" s="162">
        <f>SUM(D118:D119)</f>
        <v>285</v>
      </c>
      <c r="E117" s="163"/>
      <c r="F117" s="164">
        <f>SUM(F118:F119)</f>
        <v>285</v>
      </c>
      <c r="G117" s="165"/>
      <c r="H117" s="166"/>
      <c r="I117" s="167"/>
    </row>
    <row r="118" spans="1:9" ht="18" customHeight="1">
      <c r="A118" s="63" t="s">
        <v>130</v>
      </c>
      <c r="B118" s="168">
        <v>130</v>
      </c>
      <c r="C118" s="169">
        <v>130</v>
      </c>
      <c r="D118" s="175">
        <v>150</v>
      </c>
      <c r="E118" s="163"/>
      <c r="F118" s="171">
        <v>150</v>
      </c>
      <c r="G118" s="165"/>
      <c r="H118" s="172"/>
      <c r="I118" s="167"/>
    </row>
    <row r="119" spans="1:9" ht="18" customHeight="1">
      <c r="A119" s="63" t="s">
        <v>131</v>
      </c>
      <c r="B119" s="168">
        <v>91</v>
      </c>
      <c r="C119" s="169">
        <v>91</v>
      </c>
      <c r="D119" s="175">
        <v>135</v>
      </c>
      <c r="E119" s="163"/>
      <c r="F119" s="171">
        <v>135</v>
      </c>
      <c r="G119" s="165"/>
      <c r="H119" s="172"/>
      <c r="I119" s="167"/>
    </row>
    <row r="120" spans="1:9" s="62" customFormat="1" ht="18" customHeight="1">
      <c r="A120" s="61" t="s">
        <v>192</v>
      </c>
      <c r="B120" s="73">
        <v>3766</v>
      </c>
      <c r="C120" s="161">
        <v>3766</v>
      </c>
      <c r="D120" s="162">
        <f>SUM(D121)</f>
        <v>3590</v>
      </c>
      <c r="E120" s="163"/>
      <c r="F120" s="164">
        <f>SUM(F121)</f>
        <v>3590</v>
      </c>
      <c r="G120" s="165"/>
      <c r="H120" s="166"/>
      <c r="I120" s="167"/>
    </row>
    <row r="121" spans="1:9" ht="18" customHeight="1" thickBot="1">
      <c r="A121" s="65" t="s">
        <v>193</v>
      </c>
      <c r="B121" s="177">
        <v>3766</v>
      </c>
      <c r="C121" s="178">
        <v>3766</v>
      </c>
      <c r="D121" s="179">
        <v>3590</v>
      </c>
      <c r="E121" s="180"/>
      <c r="F121" s="181">
        <v>3590</v>
      </c>
      <c r="G121" s="182"/>
      <c r="H121" s="172"/>
      <c r="I121" s="167"/>
    </row>
    <row r="122" spans="1:9" s="160" customFormat="1" ht="18" customHeight="1" thickBot="1">
      <c r="A122" s="253" t="s">
        <v>194</v>
      </c>
      <c r="B122" s="153">
        <v>381</v>
      </c>
      <c r="C122" s="154">
        <v>374</v>
      </c>
      <c r="D122" s="155">
        <v>505</v>
      </c>
      <c r="E122" s="156">
        <v>32.5</v>
      </c>
      <c r="F122" s="157">
        <v>388</v>
      </c>
      <c r="G122" s="158">
        <v>3.7</v>
      </c>
      <c r="H122" s="184"/>
      <c r="I122" s="167"/>
    </row>
    <row r="123" spans="1:9" s="160" customFormat="1" ht="18" customHeight="1">
      <c r="A123" s="183" t="s">
        <v>195</v>
      </c>
      <c r="B123" s="153">
        <v>37987</v>
      </c>
      <c r="C123" s="154">
        <v>35045</v>
      </c>
      <c r="D123" s="155">
        <f>D124+D128+D139+D141+D146+D156</f>
        <v>37467</v>
      </c>
      <c r="E123" s="156">
        <f>(D123/B123-1)*100</f>
        <v>-1.4</v>
      </c>
      <c r="F123" s="157">
        <f>SUM(F124,F128,F139,F141,F146,F156)</f>
        <v>35517</v>
      </c>
      <c r="G123" s="158">
        <f>(F123/C123-1)*100</f>
        <v>1.3</v>
      </c>
      <c r="H123" s="184"/>
      <c r="I123" s="167"/>
    </row>
    <row r="124" spans="1:9" s="62" customFormat="1" ht="18" customHeight="1">
      <c r="A124" s="61" t="s">
        <v>196</v>
      </c>
      <c r="B124" s="73">
        <v>1296</v>
      </c>
      <c r="C124" s="161">
        <v>1260</v>
      </c>
      <c r="D124" s="162">
        <f>SUM(D125:D127)</f>
        <v>1091</v>
      </c>
      <c r="E124" s="163"/>
      <c r="F124" s="164">
        <f>SUM(F125:F127)</f>
        <v>1081</v>
      </c>
      <c r="G124" s="165"/>
      <c r="H124" s="185"/>
      <c r="I124" s="167"/>
    </row>
    <row r="125" spans="1:9" ht="18" customHeight="1">
      <c r="A125" s="63" t="s">
        <v>197</v>
      </c>
      <c r="B125" s="168">
        <v>40</v>
      </c>
      <c r="C125" s="169">
        <v>40</v>
      </c>
      <c r="D125" s="175">
        <v>40</v>
      </c>
      <c r="E125" s="163"/>
      <c r="F125" s="171">
        <v>40</v>
      </c>
      <c r="G125" s="165"/>
      <c r="H125" s="186"/>
      <c r="I125" s="167"/>
    </row>
    <row r="126" spans="1:9" ht="18" customHeight="1">
      <c r="A126" s="63" t="s">
        <v>198</v>
      </c>
      <c r="B126" s="168">
        <v>228</v>
      </c>
      <c r="C126" s="169">
        <v>192</v>
      </c>
      <c r="D126" s="175">
        <v>133</v>
      </c>
      <c r="E126" s="163"/>
      <c r="F126" s="171">
        <v>123</v>
      </c>
      <c r="G126" s="165"/>
      <c r="H126" s="186"/>
      <c r="I126" s="167"/>
    </row>
    <row r="127" spans="1:9" ht="18" customHeight="1">
      <c r="A127" s="63" t="s">
        <v>199</v>
      </c>
      <c r="B127" s="168">
        <v>1028</v>
      </c>
      <c r="C127" s="169">
        <v>1028</v>
      </c>
      <c r="D127" s="175">
        <v>918</v>
      </c>
      <c r="E127" s="163"/>
      <c r="F127" s="171">
        <v>918</v>
      </c>
      <c r="G127" s="165"/>
      <c r="H127" s="186"/>
      <c r="I127" s="167"/>
    </row>
    <row r="128" spans="1:9" s="62" customFormat="1" ht="18" customHeight="1">
      <c r="A128" s="61" t="s">
        <v>200</v>
      </c>
      <c r="B128" s="73">
        <v>33882</v>
      </c>
      <c r="C128" s="161">
        <v>31191</v>
      </c>
      <c r="D128" s="162">
        <f>SUM(D129:D138)</f>
        <v>31217</v>
      </c>
      <c r="E128" s="163"/>
      <c r="F128" s="164">
        <f>SUM(F129:F138)</f>
        <v>29475</v>
      </c>
      <c r="G128" s="165"/>
      <c r="H128" s="185"/>
      <c r="I128" s="167"/>
    </row>
    <row r="129" spans="1:9" ht="18" customHeight="1">
      <c r="A129" s="63" t="s">
        <v>130</v>
      </c>
      <c r="B129" s="168">
        <v>19328</v>
      </c>
      <c r="C129" s="169">
        <v>19328</v>
      </c>
      <c r="D129" s="175">
        <v>23056</v>
      </c>
      <c r="E129" s="163"/>
      <c r="F129" s="171">
        <v>23056</v>
      </c>
      <c r="G129" s="165"/>
      <c r="H129" s="186"/>
      <c r="I129" s="167"/>
    </row>
    <row r="130" spans="1:9" ht="18" customHeight="1">
      <c r="A130" s="63" t="s">
        <v>131</v>
      </c>
      <c r="B130" s="168">
        <v>8544</v>
      </c>
      <c r="C130" s="169">
        <v>7152</v>
      </c>
      <c r="D130" s="175">
        <v>6230</v>
      </c>
      <c r="E130" s="163"/>
      <c r="F130" s="171">
        <v>4549</v>
      </c>
      <c r="G130" s="165"/>
      <c r="H130" s="186"/>
      <c r="I130" s="167"/>
    </row>
    <row r="131" spans="1:9" ht="18" customHeight="1">
      <c r="A131" s="63" t="s">
        <v>201</v>
      </c>
      <c r="B131" s="168">
        <v>1210</v>
      </c>
      <c r="C131" s="169">
        <v>1210</v>
      </c>
      <c r="D131" s="175">
        <v>650</v>
      </c>
      <c r="E131" s="163"/>
      <c r="F131" s="171">
        <v>650</v>
      </c>
      <c r="G131" s="165"/>
      <c r="H131" s="186"/>
      <c r="I131" s="167"/>
    </row>
    <row r="132" spans="1:9" ht="18" customHeight="1">
      <c r="A132" s="63" t="s">
        <v>668</v>
      </c>
      <c r="B132" s="168">
        <v>1522</v>
      </c>
      <c r="C132" s="169">
        <v>1500</v>
      </c>
      <c r="D132" s="175"/>
      <c r="E132" s="163"/>
      <c r="F132" s="171"/>
      <c r="G132" s="165"/>
      <c r="H132" s="186"/>
      <c r="I132" s="167"/>
    </row>
    <row r="133" spans="1:9" ht="18" customHeight="1">
      <c r="A133" s="63" t="s">
        <v>202</v>
      </c>
      <c r="B133" s="168">
        <v>75</v>
      </c>
      <c r="C133" s="169">
        <v>75</v>
      </c>
      <c r="D133" s="175">
        <v>20</v>
      </c>
      <c r="E133" s="163"/>
      <c r="F133" s="171">
        <v>20</v>
      </c>
      <c r="G133" s="165"/>
      <c r="H133" s="186"/>
      <c r="I133" s="167"/>
    </row>
    <row r="134" spans="1:9" ht="18" customHeight="1">
      <c r="A134" s="63" t="s">
        <v>203</v>
      </c>
      <c r="B134" s="168">
        <v>265</v>
      </c>
      <c r="C134" s="169">
        <v>200</v>
      </c>
      <c r="D134" s="175">
        <v>474</v>
      </c>
      <c r="E134" s="163"/>
      <c r="F134" s="171">
        <v>413</v>
      </c>
      <c r="G134" s="165"/>
      <c r="H134" s="186"/>
      <c r="I134" s="167"/>
    </row>
    <row r="135" spans="1:9" ht="18" customHeight="1">
      <c r="A135" s="63" t="s">
        <v>204</v>
      </c>
      <c r="B135" s="168">
        <v>1022</v>
      </c>
      <c r="C135" s="169">
        <v>1022</v>
      </c>
      <c r="D135" s="175">
        <v>70</v>
      </c>
      <c r="E135" s="163"/>
      <c r="F135" s="171">
        <v>70</v>
      </c>
      <c r="G135" s="165"/>
      <c r="H135" s="186"/>
      <c r="I135" s="167"/>
    </row>
    <row r="136" spans="1:9" ht="18" customHeight="1">
      <c r="A136" s="63" t="s">
        <v>205</v>
      </c>
      <c r="B136" s="168">
        <v>1175</v>
      </c>
      <c r="C136" s="169">
        <v>25</v>
      </c>
      <c r="D136" s="175"/>
      <c r="E136" s="163"/>
      <c r="F136" s="171"/>
      <c r="G136" s="165"/>
      <c r="H136" s="186"/>
      <c r="I136" s="167"/>
    </row>
    <row r="137" spans="1:9" ht="18" customHeight="1">
      <c r="A137" s="63" t="s">
        <v>206</v>
      </c>
      <c r="B137" s="168">
        <v>679</v>
      </c>
      <c r="C137" s="169">
        <v>679</v>
      </c>
      <c r="D137" s="175">
        <v>715</v>
      </c>
      <c r="E137" s="163"/>
      <c r="F137" s="171">
        <v>715</v>
      </c>
      <c r="G137" s="165"/>
      <c r="H137" s="186"/>
      <c r="I137" s="167"/>
    </row>
    <row r="138" spans="1:9" ht="18" customHeight="1">
      <c r="A138" s="63" t="s">
        <v>207</v>
      </c>
      <c r="B138" s="168">
        <v>62</v>
      </c>
      <c r="C138" s="169"/>
      <c r="D138" s="175">
        <v>2</v>
      </c>
      <c r="E138" s="163"/>
      <c r="F138" s="171">
        <v>2</v>
      </c>
      <c r="G138" s="165"/>
      <c r="H138" s="186"/>
      <c r="I138" s="167"/>
    </row>
    <row r="139" spans="1:9" s="62" customFormat="1" ht="18" customHeight="1">
      <c r="A139" s="61" t="s">
        <v>208</v>
      </c>
      <c r="B139" s="73">
        <v>353</v>
      </c>
      <c r="C139" s="161">
        <v>353</v>
      </c>
      <c r="D139" s="162">
        <f>SUM(D140)</f>
        <v>504</v>
      </c>
      <c r="E139" s="163"/>
      <c r="F139" s="164">
        <f>SUM(F140:F140)</f>
        <v>504</v>
      </c>
      <c r="G139" s="165"/>
      <c r="H139" s="185"/>
      <c r="I139" s="167"/>
    </row>
    <row r="140" spans="1:9" ht="18" customHeight="1">
      <c r="A140" s="63" t="s">
        <v>130</v>
      </c>
      <c r="B140" s="168">
        <v>353</v>
      </c>
      <c r="C140" s="169">
        <v>353</v>
      </c>
      <c r="D140" s="175">
        <v>504</v>
      </c>
      <c r="E140" s="163"/>
      <c r="F140" s="171">
        <v>504</v>
      </c>
      <c r="G140" s="165"/>
      <c r="H140" s="186"/>
      <c r="I140" s="167"/>
    </row>
    <row r="141" spans="1:9" s="62" customFormat="1" ht="18" customHeight="1">
      <c r="A141" s="61" t="s">
        <v>209</v>
      </c>
      <c r="B141" s="73">
        <v>521</v>
      </c>
      <c r="C141" s="161">
        <v>519</v>
      </c>
      <c r="D141" s="162">
        <f>SUM(D142:D145)</f>
        <v>2311</v>
      </c>
      <c r="E141" s="163"/>
      <c r="F141" s="164">
        <f>SUM(F142:F145)</f>
        <v>2311</v>
      </c>
      <c r="G141" s="165"/>
      <c r="H141" s="185"/>
      <c r="I141" s="167"/>
    </row>
    <row r="142" spans="1:9" ht="18" customHeight="1">
      <c r="A142" s="63" t="s">
        <v>130</v>
      </c>
      <c r="B142" s="168">
        <v>479</v>
      </c>
      <c r="C142" s="169">
        <v>479</v>
      </c>
      <c r="D142" s="175">
        <v>691</v>
      </c>
      <c r="E142" s="163"/>
      <c r="F142" s="171">
        <v>691</v>
      </c>
      <c r="G142" s="165"/>
      <c r="H142" s="186"/>
      <c r="I142" s="167"/>
    </row>
    <row r="143" spans="1:9" ht="18" customHeight="1">
      <c r="A143" s="63" t="s">
        <v>131</v>
      </c>
      <c r="B143" s="168"/>
      <c r="C143" s="169"/>
      <c r="D143" s="175">
        <v>20</v>
      </c>
      <c r="E143" s="163"/>
      <c r="F143" s="171">
        <v>20</v>
      </c>
      <c r="G143" s="165"/>
      <c r="H143" s="186"/>
      <c r="I143" s="167"/>
    </row>
    <row r="144" spans="1:9" ht="18" customHeight="1">
      <c r="A144" s="63" t="s">
        <v>669</v>
      </c>
      <c r="B144" s="168">
        <v>40</v>
      </c>
      <c r="C144" s="169">
        <v>40</v>
      </c>
      <c r="D144" s="175"/>
      <c r="E144" s="163"/>
      <c r="F144" s="171"/>
      <c r="G144" s="165"/>
      <c r="H144" s="186"/>
      <c r="I144" s="167"/>
    </row>
    <row r="145" spans="1:9" ht="18" customHeight="1">
      <c r="A145" s="63" t="s">
        <v>670</v>
      </c>
      <c r="B145" s="168">
        <v>2</v>
      </c>
      <c r="C145" s="169"/>
      <c r="D145" s="175">
        <v>1600</v>
      </c>
      <c r="E145" s="163"/>
      <c r="F145" s="171">
        <v>1600</v>
      </c>
      <c r="G145" s="165"/>
      <c r="H145" s="186"/>
      <c r="I145" s="167"/>
    </row>
    <row r="146" spans="1:9" s="62" customFormat="1" ht="18" customHeight="1">
      <c r="A146" s="61" t="s">
        <v>210</v>
      </c>
      <c r="B146" s="73">
        <v>1855</v>
      </c>
      <c r="C146" s="161">
        <v>1722</v>
      </c>
      <c r="D146" s="162">
        <f>SUM(D147:D155)</f>
        <v>2229</v>
      </c>
      <c r="E146" s="163"/>
      <c r="F146" s="164">
        <f>SUM(F147:F155)</f>
        <v>2111</v>
      </c>
      <c r="G146" s="165"/>
      <c r="H146" s="185"/>
      <c r="I146" s="167"/>
    </row>
    <row r="147" spans="1:9" ht="18" customHeight="1">
      <c r="A147" s="63" t="s">
        <v>130</v>
      </c>
      <c r="B147" s="168">
        <v>1053</v>
      </c>
      <c r="C147" s="169">
        <v>1053</v>
      </c>
      <c r="D147" s="175">
        <v>1399</v>
      </c>
      <c r="E147" s="163"/>
      <c r="F147" s="171">
        <v>1399</v>
      </c>
      <c r="G147" s="165"/>
      <c r="H147" s="186"/>
      <c r="I147" s="167"/>
    </row>
    <row r="148" spans="1:9" ht="18" customHeight="1">
      <c r="A148" s="63" t="s">
        <v>131</v>
      </c>
      <c r="B148" s="168">
        <v>371</v>
      </c>
      <c r="C148" s="169">
        <v>318</v>
      </c>
      <c r="D148" s="175">
        <v>181</v>
      </c>
      <c r="E148" s="163"/>
      <c r="F148" s="171">
        <v>114</v>
      </c>
      <c r="G148" s="165"/>
      <c r="H148" s="186"/>
      <c r="I148" s="167"/>
    </row>
    <row r="149" spans="1:9" ht="18" customHeight="1">
      <c r="A149" s="63" t="s">
        <v>211</v>
      </c>
      <c r="B149" s="168">
        <v>182</v>
      </c>
      <c r="C149" s="169">
        <v>178</v>
      </c>
      <c r="D149" s="175">
        <v>282</v>
      </c>
      <c r="E149" s="163"/>
      <c r="F149" s="171">
        <v>282</v>
      </c>
      <c r="G149" s="165"/>
      <c r="H149" s="186"/>
      <c r="I149" s="167"/>
    </row>
    <row r="150" spans="1:9" ht="18" customHeight="1">
      <c r="A150" s="63" t="s">
        <v>212</v>
      </c>
      <c r="B150" s="168"/>
      <c r="C150" s="169"/>
      <c r="D150" s="175">
        <v>144</v>
      </c>
      <c r="E150" s="163"/>
      <c r="F150" s="171">
        <v>144</v>
      </c>
      <c r="G150" s="165"/>
      <c r="H150" s="186"/>
      <c r="I150" s="167"/>
    </row>
    <row r="151" spans="1:9" ht="18" customHeight="1">
      <c r="A151" s="63" t="s">
        <v>213</v>
      </c>
      <c r="B151" s="168">
        <v>34</v>
      </c>
      <c r="C151" s="169">
        <v>34</v>
      </c>
      <c r="D151" s="175">
        <v>34</v>
      </c>
      <c r="E151" s="163"/>
      <c r="F151" s="171">
        <v>34</v>
      </c>
      <c r="G151" s="165"/>
      <c r="H151" s="186"/>
      <c r="I151" s="167"/>
    </row>
    <row r="152" spans="1:9" ht="18" customHeight="1">
      <c r="A152" s="63" t="s">
        <v>214</v>
      </c>
      <c r="B152" s="168">
        <v>28</v>
      </c>
      <c r="C152" s="169"/>
      <c r="D152" s="175">
        <v>51</v>
      </c>
      <c r="E152" s="163"/>
      <c r="G152" s="165"/>
      <c r="H152" s="186"/>
      <c r="I152" s="167"/>
    </row>
    <row r="153" spans="1:9" ht="18" customHeight="1">
      <c r="A153" s="63" t="s">
        <v>215</v>
      </c>
      <c r="B153" s="168">
        <v>56</v>
      </c>
      <c r="C153" s="169">
        <v>8</v>
      </c>
      <c r="D153" s="175">
        <v>10</v>
      </c>
      <c r="E153" s="163"/>
      <c r="F153" s="171">
        <v>10</v>
      </c>
      <c r="G153" s="165"/>
      <c r="H153" s="186"/>
      <c r="I153" s="167"/>
    </row>
    <row r="154" spans="1:9" ht="18" customHeight="1">
      <c r="A154" s="63" t="s">
        <v>142</v>
      </c>
      <c r="B154" s="168">
        <v>131</v>
      </c>
      <c r="C154" s="169">
        <v>131</v>
      </c>
      <c r="D154" s="175">
        <v>128</v>
      </c>
      <c r="E154" s="163"/>
      <c r="F154" s="171">
        <v>128</v>
      </c>
      <c r="G154" s="165"/>
      <c r="H154" s="186"/>
      <c r="I154" s="167"/>
    </row>
    <row r="155" spans="1:9" ht="18" customHeight="1">
      <c r="A155" s="63" t="s">
        <v>216</v>
      </c>
      <c r="B155" s="168"/>
      <c r="C155" s="169"/>
      <c r="D155" s="175"/>
      <c r="E155" s="163"/>
      <c r="F155" s="171"/>
      <c r="G155" s="165"/>
      <c r="H155" s="186"/>
      <c r="I155" s="167"/>
    </row>
    <row r="156" spans="1:9" s="62" customFormat="1" ht="18" customHeight="1">
      <c r="A156" s="61" t="s">
        <v>217</v>
      </c>
      <c r="B156" s="73">
        <v>80</v>
      </c>
      <c r="C156" s="161"/>
      <c r="D156" s="162">
        <v>115</v>
      </c>
      <c r="E156" s="163"/>
      <c r="F156" s="164">
        <f>SUM(F157)</f>
        <v>35</v>
      </c>
      <c r="G156" s="165"/>
      <c r="H156" s="185"/>
      <c r="I156" s="167"/>
    </row>
    <row r="157" spans="1:9" ht="18" customHeight="1" thickBot="1">
      <c r="A157" s="63" t="s">
        <v>218</v>
      </c>
      <c r="B157" s="177">
        <v>80</v>
      </c>
      <c r="C157" s="178"/>
      <c r="D157" s="179">
        <v>115</v>
      </c>
      <c r="E157" s="180"/>
      <c r="F157" s="181">
        <v>35</v>
      </c>
      <c r="G157" s="182"/>
      <c r="H157" s="186"/>
      <c r="I157" s="167"/>
    </row>
    <row r="158" spans="1:9" s="160" customFormat="1" ht="18" customHeight="1">
      <c r="A158" s="152" t="s">
        <v>219</v>
      </c>
      <c r="B158" s="187">
        <v>171031</v>
      </c>
      <c r="C158" s="188">
        <v>147028</v>
      </c>
      <c r="D158" s="155">
        <f>D159+D162+D168+D171+D173+D176+D180+D186</f>
        <v>189293</v>
      </c>
      <c r="E158" s="156">
        <f>(D158/B158-1)*100</f>
        <v>10.7</v>
      </c>
      <c r="F158" s="157">
        <f>SUM(F159,F162,F168,F171,F173,F176,F180,F186)</f>
        <v>162336</v>
      </c>
      <c r="G158" s="158">
        <f>(F158/C158-1)*100</f>
        <v>10.4</v>
      </c>
      <c r="H158" s="184"/>
      <c r="I158" s="167"/>
    </row>
    <row r="159" spans="1:9" s="62" customFormat="1" ht="18" customHeight="1">
      <c r="A159" s="61" t="s">
        <v>220</v>
      </c>
      <c r="B159" s="162">
        <v>1034</v>
      </c>
      <c r="C159" s="161">
        <v>1034</v>
      </c>
      <c r="D159" s="162">
        <f>SUM(D160:D161)</f>
        <v>1742</v>
      </c>
      <c r="E159" s="163"/>
      <c r="F159" s="164">
        <f>SUM(F160:F161)</f>
        <v>1742</v>
      </c>
      <c r="G159" s="165"/>
      <c r="H159" s="185"/>
      <c r="I159" s="167"/>
    </row>
    <row r="160" spans="1:9" ht="18" customHeight="1">
      <c r="A160" s="63" t="s">
        <v>130</v>
      </c>
      <c r="B160" s="175">
        <v>988</v>
      </c>
      <c r="C160" s="169">
        <v>988</v>
      </c>
      <c r="D160" s="175">
        <v>1296</v>
      </c>
      <c r="E160" s="163"/>
      <c r="F160" s="171">
        <v>1296</v>
      </c>
      <c r="G160" s="165"/>
      <c r="H160" s="186"/>
      <c r="I160" s="167"/>
    </row>
    <row r="161" spans="1:9" ht="18" customHeight="1">
      <c r="A161" s="63" t="s">
        <v>131</v>
      </c>
      <c r="B161" s="175">
        <v>46</v>
      </c>
      <c r="C161" s="169">
        <v>46</v>
      </c>
      <c r="D161" s="175">
        <v>446</v>
      </c>
      <c r="E161" s="163"/>
      <c r="F161" s="171">
        <v>446</v>
      </c>
      <c r="G161" s="165"/>
      <c r="H161" s="186"/>
      <c r="I161" s="167"/>
    </row>
    <row r="162" spans="1:9" s="62" customFormat="1" ht="18" customHeight="1">
      <c r="A162" s="61" t="s">
        <v>221</v>
      </c>
      <c r="B162" s="162">
        <v>146676</v>
      </c>
      <c r="C162" s="161">
        <v>132501</v>
      </c>
      <c r="D162" s="189">
        <f>SUM(D163:D167)</f>
        <v>150829</v>
      </c>
      <c r="E162" s="163"/>
      <c r="F162" s="164">
        <f>SUM(F163:F167)</f>
        <v>127719</v>
      </c>
      <c r="G162" s="165"/>
      <c r="H162" s="185"/>
      <c r="I162" s="167"/>
    </row>
    <row r="163" spans="1:9" ht="18" customHeight="1">
      <c r="A163" s="63" t="s">
        <v>222</v>
      </c>
      <c r="B163" s="175">
        <v>2543</v>
      </c>
      <c r="C163" s="169">
        <v>1767</v>
      </c>
      <c r="D163" s="170">
        <v>4775</v>
      </c>
      <c r="E163" s="163"/>
      <c r="F163" s="171">
        <v>2382</v>
      </c>
      <c r="G163" s="165"/>
      <c r="H163" s="186"/>
      <c r="I163" s="167"/>
    </row>
    <row r="164" spans="1:9" ht="18" customHeight="1">
      <c r="A164" s="63" t="s">
        <v>223</v>
      </c>
      <c r="B164" s="175">
        <v>57292</v>
      </c>
      <c r="C164" s="169">
        <v>57247</v>
      </c>
      <c r="D164" s="170">
        <v>58727</v>
      </c>
      <c r="E164" s="163"/>
      <c r="F164" s="171">
        <v>58543</v>
      </c>
      <c r="G164" s="165"/>
      <c r="H164" s="186"/>
      <c r="I164" s="167"/>
    </row>
    <row r="165" spans="1:9" ht="18" customHeight="1">
      <c r="A165" s="63" t="s">
        <v>224</v>
      </c>
      <c r="B165" s="175">
        <v>29451</v>
      </c>
      <c r="C165" s="169">
        <v>29031</v>
      </c>
      <c r="D165" s="170">
        <v>26797</v>
      </c>
      <c r="E165" s="163"/>
      <c r="F165" s="171">
        <v>26777</v>
      </c>
      <c r="G165" s="165"/>
      <c r="H165" s="186"/>
      <c r="I165" s="167"/>
    </row>
    <row r="166" spans="1:9" ht="18" customHeight="1">
      <c r="A166" s="63" t="s">
        <v>225</v>
      </c>
      <c r="B166" s="175">
        <v>38044</v>
      </c>
      <c r="C166" s="169">
        <v>37718</v>
      </c>
      <c r="D166" s="170">
        <v>39479</v>
      </c>
      <c r="E166" s="163"/>
      <c r="F166" s="171">
        <v>37992</v>
      </c>
      <c r="G166" s="165"/>
      <c r="H166" s="186"/>
      <c r="I166" s="167"/>
    </row>
    <row r="167" spans="1:9" ht="18" customHeight="1">
      <c r="A167" s="63" t="s">
        <v>226</v>
      </c>
      <c r="B167" s="175">
        <v>19346</v>
      </c>
      <c r="C167" s="169">
        <v>6738</v>
      </c>
      <c r="D167" s="170">
        <v>21051</v>
      </c>
      <c r="E167" s="163"/>
      <c r="F167" s="171">
        <v>2025</v>
      </c>
      <c r="G167" s="165"/>
      <c r="H167" s="186"/>
      <c r="I167" s="167"/>
    </row>
    <row r="168" spans="1:9" s="62" customFormat="1" ht="18" customHeight="1">
      <c r="A168" s="61" t="s">
        <v>227</v>
      </c>
      <c r="B168" s="162">
        <v>5842</v>
      </c>
      <c r="C168" s="161">
        <v>4030</v>
      </c>
      <c r="D168" s="162">
        <f>SUM(D169)</f>
        <v>5766</v>
      </c>
      <c r="E168" s="163"/>
      <c r="F168" s="164">
        <f>SUM(F169:F170)</f>
        <v>3590</v>
      </c>
      <c r="G168" s="165"/>
      <c r="H168" s="185"/>
      <c r="I168" s="167"/>
    </row>
    <row r="169" spans="1:9" ht="18" customHeight="1">
      <c r="A169" s="63" t="s">
        <v>228</v>
      </c>
      <c r="B169" s="175">
        <v>5834</v>
      </c>
      <c r="C169" s="169">
        <v>4030</v>
      </c>
      <c r="D169" s="175">
        <v>5766</v>
      </c>
      <c r="E169" s="163"/>
      <c r="F169" s="171">
        <v>3590</v>
      </c>
      <c r="G169" s="165"/>
      <c r="H169" s="186"/>
      <c r="I169" s="167"/>
    </row>
    <row r="170" spans="1:9" ht="18" customHeight="1">
      <c r="A170" s="63" t="s">
        <v>229</v>
      </c>
      <c r="B170" s="175">
        <v>8</v>
      </c>
      <c r="C170" s="169"/>
      <c r="D170" s="175"/>
      <c r="E170" s="163"/>
      <c r="F170" s="171"/>
      <c r="G170" s="165"/>
      <c r="H170" s="186"/>
      <c r="I170" s="167"/>
    </row>
    <row r="171" spans="1:9" s="62" customFormat="1" ht="18" customHeight="1">
      <c r="A171" s="61" t="s">
        <v>230</v>
      </c>
      <c r="B171" s="162">
        <v>105</v>
      </c>
      <c r="C171" s="161">
        <v>105</v>
      </c>
      <c r="D171" s="162">
        <v>130</v>
      </c>
      <c r="E171" s="163"/>
      <c r="F171" s="164">
        <f>SUM(F172)</f>
        <v>130</v>
      </c>
      <c r="G171" s="165"/>
      <c r="H171" s="185"/>
      <c r="I171" s="167"/>
    </row>
    <row r="172" spans="1:9" ht="18" customHeight="1">
      <c r="A172" s="63" t="s">
        <v>231</v>
      </c>
      <c r="B172" s="175">
        <v>105</v>
      </c>
      <c r="C172" s="169">
        <v>105</v>
      </c>
      <c r="D172" s="175">
        <v>130</v>
      </c>
      <c r="E172" s="163"/>
      <c r="F172" s="171">
        <v>130</v>
      </c>
      <c r="G172" s="165"/>
      <c r="H172" s="186"/>
      <c r="I172" s="167"/>
    </row>
    <row r="173" spans="1:9" s="62" customFormat="1" ht="18" customHeight="1">
      <c r="A173" s="61" t="s">
        <v>232</v>
      </c>
      <c r="B173" s="162">
        <v>741</v>
      </c>
      <c r="C173" s="161">
        <v>731</v>
      </c>
      <c r="D173" s="162">
        <f>SUM(D174:D175)</f>
        <v>901</v>
      </c>
      <c r="E173" s="163"/>
      <c r="F173" s="164">
        <f>SUM(F174:F175)</f>
        <v>838</v>
      </c>
      <c r="G173" s="165"/>
      <c r="H173" s="185"/>
      <c r="I173" s="167"/>
    </row>
    <row r="174" spans="1:9" ht="18" customHeight="1">
      <c r="A174" s="63" t="s">
        <v>233</v>
      </c>
      <c r="B174" s="175">
        <v>741</v>
      </c>
      <c r="C174" s="169">
        <v>731</v>
      </c>
      <c r="D174" s="175">
        <v>838</v>
      </c>
      <c r="E174" s="163"/>
      <c r="F174" s="171">
        <v>838</v>
      </c>
      <c r="G174" s="165"/>
      <c r="H174" s="186"/>
      <c r="I174" s="167"/>
    </row>
    <row r="175" spans="1:9" ht="18" customHeight="1">
      <c r="A175" s="63" t="s">
        <v>671</v>
      </c>
      <c r="B175" s="175"/>
      <c r="C175" s="169"/>
      <c r="D175" s="175">
        <v>63</v>
      </c>
      <c r="E175" s="163"/>
      <c r="F175" s="171"/>
      <c r="G175" s="165"/>
      <c r="H175" s="186"/>
      <c r="I175" s="167"/>
    </row>
    <row r="176" spans="1:9" s="62" customFormat="1" ht="18" customHeight="1">
      <c r="A176" s="61" t="s">
        <v>234</v>
      </c>
      <c r="B176" s="162">
        <v>913</v>
      </c>
      <c r="C176" s="161">
        <v>913</v>
      </c>
      <c r="D176" s="162">
        <f>SUM(D177:D179)</f>
        <v>1000</v>
      </c>
      <c r="E176" s="163"/>
      <c r="F176" s="164">
        <f>SUM(F177:F179)</f>
        <v>1000</v>
      </c>
      <c r="G176" s="165"/>
      <c r="H176" s="185"/>
      <c r="I176" s="167"/>
    </row>
    <row r="177" spans="1:9" ht="18" customHeight="1">
      <c r="A177" s="63" t="s">
        <v>235</v>
      </c>
      <c r="B177" s="175">
        <v>616</v>
      </c>
      <c r="C177" s="169">
        <v>616</v>
      </c>
      <c r="D177" s="175">
        <v>584</v>
      </c>
      <c r="E177" s="163"/>
      <c r="F177" s="171">
        <v>584</v>
      </c>
      <c r="G177" s="165"/>
      <c r="H177" s="186"/>
      <c r="I177" s="167"/>
    </row>
    <row r="178" spans="1:9" ht="18" customHeight="1">
      <c r="A178" s="63" t="s">
        <v>236</v>
      </c>
      <c r="B178" s="175">
        <v>297</v>
      </c>
      <c r="C178" s="169">
        <v>297</v>
      </c>
      <c r="D178" s="175">
        <v>376</v>
      </c>
      <c r="E178" s="163"/>
      <c r="F178" s="171">
        <v>376</v>
      </c>
      <c r="G178" s="165"/>
      <c r="H178" s="186"/>
      <c r="I178" s="167"/>
    </row>
    <row r="179" spans="1:9" ht="18" customHeight="1">
      <c r="A179" s="63" t="s">
        <v>672</v>
      </c>
      <c r="B179" s="175"/>
      <c r="C179" s="169"/>
      <c r="D179" s="175">
        <v>40</v>
      </c>
      <c r="E179" s="163"/>
      <c r="F179" s="171">
        <v>40</v>
      </c>
      <c r="G179" s="165"/>
      <c r="H179" s="186"/>
      <c r="I179" s="167"/>
    </row>
    <row r="180" spans="1:9" s="62" customFormat="1" ht="18" customHeight="1">
      <c r="A180" s="61" t="s">
        <v>237</v>
      </c>
      <c r="B180" s="162">
        <v>8851</v>
      </c>
      <c r="C180" s="161">
        <v>7714</v>
      </c>
      <c r="D180" s="162">
        <f>SUM(D181:D185)</f>
        <v>11242</v>
      </c>
      <c r="E180" s="163"/>
      <c r="F180" s="164">
        <f>SUM(F181:F185)</f>
        <v>10908</v>
      </c>
      <c r="G180" s="165"/>
      <c r="H180" s="185"/>
      <c r="I180" s="167"/>
    </row>
    <row r="181" spans="1:9" ht="18" customHeight="1">
      <c r="A181" s="63" t="s">
        <v>238</v>
      </c>
      <c r="B181" s="175">
        <v>256</v>
      </c>
      <c r="C181" s="169">
        <v>110</v>
      </c>
      <c r="D181" s="175">
        <v>30</v>
      </c>
      <c r="E181" s="163"/>
      <c r="F181" s="171">
        <v>30</v>
      </c>
      <c r="G181" s="165"/>
      <c r="H181" s="186"/>
      <c r="I181" s="167"/>
    </row>
    <row r="182" spans="1:9" ht="18" customHeight="1">
      <c r="A182" s="63" t="s">
        <v>239</v>
      </c>
      <c r="B182" s="175"/>
      <c r="C182" s="169"/>
      <c r="D182" s="175">
        <v>383</v>
      </c>
      <c r="E182" s="163"/>
      <c r="F182" s="171">
        <v>203</v>
      </c>
      <c r="G182" s="165"/>
      <c r="H182" s="186"/>
      <c r="I182" s="167"/>
    </row>
    <row r="183" spans="1:9" ht="18" customHeight="1">
      <c r="A183" s="63" t="s">
        <v>240</v>
      </c>
      <c r="B183" s="175"/>
      <c r="C183" s="169"/>
      <c r="D183" s="175">
        <v>50</v>
      </c>
      <c r="E183" s="163"/>
      <c r="F183" s="171">
        <v>50</v>
      </c>
      <c r="G183" s="165"/>
      <c r="H183" s="186"/>
      <c r="I183" s="167"/>
    </row>
    <row r="184" spans="1:9" ht="18" customHeight="1">
      <c r="A184" s="63" t="s">
        <v>241</v>
      </c>
      <c r="B184" s="175">
        <v>100</v>
      </c>
      <c r="C184" s="169">
        <v>100</v>
      </c>
      <c r="D184" s="175">
        <v>50</v>
      </c>
      <c r="E184" s="163"/>
      <c r="F184" s="171">
        <v>50</v>
      </c>
      <c r="G184" s="165"/>
      <c r="H184" s="186"/>
      <c r="I184" s="167"/>
    </row>
    <row r="185" spans="1:9" ht="18" customHeight="1">
      <c r="A185" s="63" t="s">
        <v>242</v>
      </c>
      <c r="B185" s="175">
        <v>8495</v>
      </c>
      <c r="C185" s="169">
        <v>7504</v>
      </c>
      <c r="D185" s="175">
        <v>10729</v>
      </c>
      <c r="E185" s="163"/>
      <c r="F185" s="171">
        <v>10575</v>
      </c>
      <c r="G185" s="165"/>
      <c r="H185" s="186"/>
      <c r="I185" s="167"/>
    </row>
    <row r="186" spans="1:9" s="62" customFormat="1" ht="18" customHeight="1">
      <c r="A186" s="61" t="s">
        <v>243</v>
      </c>
      <c r="B186" s="162">
        <v>6869</v>
      </c>
      <c r="C186" s="161"/>
      <c r="D186" s="162">
        <v>17683</v>
      </c>
      <c r="E186" s="163"/>
      <c r="F186" s="164">
        <f>SUM(F187)</f>
        <v>16409</v>
      </c>
      <c r="G186" s="165"/>
      <c r="H186" s="185"/>
      <c r="I186" s="167"/>
    </row>
    <row r="187" spans="1:9" ht="18" customHeight="1" thickBot="1">
      <c r="A187" s="63" t="s">
        <v>244</v>
      </c>
      <c r="B187" s="177">
        <v>6869</v>
      </c>
      <c r="C187" s="178"/>
      <c r="D187" s="179">
        <v>17683</v>
      </c>
      <c r="E187" s="180"/>
      <c r="F187" s="181">
        <v>16409</v>
      </c>
      <c r="G187" s="182"/>
      <c r="H187" s="186"/>
      <c r="I187" s="167"/>
    </row>
    <row r="188" spans="1:9" s="160" customFormat="1" ht="18" customHeight="1">
      <c r="A188" s="152" t="s">
        <v>245</v>
      </c>
      <c r="B188" s="153">
        <v>14257</v>
      </c>
      <c r="C188" s="154">
        <v>12662</v>
      </c>
      <c r="D188" s="155">
        <f>D189+D195+D200+D203+D209+D211</f>
        <v>16041</v>
      </c>
      <c r="E188" s="156">
        <f>(D188/B188-1)*100</f>
        <v>12.5</v>
      </c>
      <c r="F188" s="157">
        <f>SUM(F189,F193,F195,F200,F203,F209,F211)</f>
        <v>13949</v>
      </c>
      <c r="G188" s="158">
        <f>(F188/C188-1)*100</f>
        <v>10.2</v>
      </c>
      <c r="H188" s="159"/>
      <c r="I188" s="167"/>
    </row>
    <row r="189" spans="1:9" s="62" customFormat="1" ht="18" customHeight="1">
      <c r="A189" s="61" t="s">
        <v>246</v>
      </c>
      <c r="B189" s="73">
        <v>235</v>
      </c>
      <c r="C189" s="161">
        <v>217</v>
      </c>
      <c r="D189" s="162">
        <f>SUM(D190:D192)</f>
        <v>350</v>
      </c>
      <c r="E189" s="163"/>
      <c r="F189" s="164">
        <f>SUM(F190:F192)</f>
        <v>247</v>
      </c>
      <c r="G189" s="165"/>
      <c r="H189" s="166"/>
      <c r="I189" s="167"/>
    </row>
    <row r="190" spans="1:9" ht="18" customHeight="1">
      <c r="A190" s="63" t="s">
        <v>130</v>
      </c>
      <c r="B190" s="168">
        <v>165</v>
      </c>
      <c r="C190" s="169">
        <v>165</v>
      </c>
      <c r="D190" s="175">
        <v>172</v>
      </c>
      <c r="E190" s="163"/>
      <c r="F190" s="171">
        <v>172</v>
      </c>
      <c r="G190" s="165"/>
      <c r="H190" s="172"/>
      <c r="I190" s="167"/>
    </row>
    <row r="191" spans="1:9" ht="18" customHeight="1">
      <c r="A191" s="63" t="s">
        <v>673</v>
      </c>
      <c r="B191" s="168">
        <v>53</v>
      </c>
      <c r="C191" s="169">
        <v>53</v>
      </c>
      <c r="D191" s="175">
        <v>75</v>
      </c>
      <c r="E191" s="163"/>
      <c r="F191" s="171">
        <v>75</v>
      </c>
      <c r="G191" s="165"/>
      <c r="H191" s="172"/>
      <c r="I191" s="167"/>
    </row>
    <row r="192" spans="1:9" ht="18" customHeight="1">
      <c r="A192" s="63" t="s">
        <v>674</v>
      </c>
      <c r="B192" s="168">
        <v>17</v>
      </c>
      <c r="C192" s="169"/>
      <c r="D192" s="175">
        <v>103</v>
      </c>
      <c r="E192" s="163"/>
      <c r="F192" s="171"/>
      <c r="G192" s="165"/>
      <c r="H192" s="172"/>
      <c r="I192" s="167"/>
    </row>
    <row r="193" spans="1:9" s="62" customFormat="1" ht="18" customHeight="1">
      <c r="A193" s="61" t="s">
        <v>247</v>
      </c>
      <c r="B193" s="73">
        <v>35</v>
      </c>
      <c r="C193" s="161"/>
      <c r="D193" s="162"/>
      <c r="E193" s="163"/>
      <c r="F193" s="164"/>
      <c r="G193" s="165"/>
      <c r="H193" s="166"/>
      <c r="I193" s="167"/>
    </row>
    <row r="194" spans="1:9" ht="18" customHeight="1">
      <c r="A194" s="63" t="s">
        <v>675</v>
      </c>
      <c r="B194" s="168">
        <v>35</v>
      </c>
      <c r="C194" s="169"/>
      <c r="D194" s="175"/>
      <c r="E194" s="163"/>
      <c r="F194" s="171"/>
      <c r="G194" s="165"/>
      <c r="H194" s="172"/>
      <c r="I194" s="167"/>
    </row>
    <row r="195" spans="1:9" s="62" customFormat="1" ht="18" customHeight="1">
      <c r="A195" s="61" t="s">
        <v>248</v>
      </c>
      <c r="B195" s="73">
        <v>1610</v>
      </c>
      <c r="C195" s="161">
        <v>148</v>
      </c>
      <c r="D195" s="162">
        <f>SUM(D196:D199)</f>
        <v>11093</v>
      </c>
      <c r="E195" s="163"/>
      <c r="F195" s="164">
        <f>SUM(F196:F199)</f>
        <v>9378</v>
      </c>
      <c r="G195" s="165"/>
      <c r="H195" s="166"/>
      <c r="I195" s="167"/>
    </row>
    <row r="196" spans="1:9" ht="18" customHeight="1">
      <c r="A196" s="63" t="s">
        <v>249</v>
      </c>
      <c r="B196" s="168">
        <v>148</v>
      </c>
      <c r="C196" s="169">
        <v>148</v>
      </c>
      <c r="D196" s="175">
        <v>159</v>
      </c>
      <c r="E196" s="163"/>
      <c r="F196" s="171">
        <v>159</v>
      </c>
      <c r="G196" s="165"/>
      <c r="H196" s="172"/>
      <c r="I196" s="167"/>
    </row>
    <row r="197" spans="1:9" ht="18" customHeight="1">
      <c r="A197" s="63" t="s">
        <v>250</v>
      </c>
      <c r="B197" s="168">
        <v>10</v>
      </c>
      <c r="C197" s="169"/>
      <c r="D197" s="175">
        <v>1739</v>
      </c>
      <c r="E197" s="163"/>
      <c r="F197" s="171">
        <v>1719</v>
      </c>
      <c r="G197" s="165"/>
      <c r="H197" s="172"/>
      <c r="I197" s="167"/>
    </row>
    <row r="198" spans="1:9" ht="18" customHeight="1">
      <c r="A198" s="63" t="s">
        <v>251</v>
      </c>
      <c r="B198" s="168">
        <v>384</v>
      </c>
      <c r="C198" s="169"/>
      <c r="D198" s="175">
        <v>7586</v>
      </c>
      <c r="E198" s="163"/>
      <c r="F198" s="171">
        <v>7500</v>
      </c>
      <c r="G198" s="165"/>
      <c r="H198" s="172"/>
      <c r="I198" s="167"/>
    </row>
    <row r="199" spans="1:9" ht="18" customHeight="1">
      <c r="A199" s="63" t="s">
        <v>252</v>
      </c>
      <c r="B199" s="168">
        <v>1068</v>
      </c>
      <c r="C199" s="169"/>
      <c r="D199" s="175">
        <v>1609</v>
      </c>
      <c r="E199" s="163"/>
      <c r="F199" s="171"/>
      <c r="G199" s="165"/>
      <c r="H199" s="172"/>
      <c r="I199" s="167"/>
    </row>
    <row r="200" spans="1:9" s="62" customFormat="1" ht="18" customHeight="1">
      <c r="A200" s="61" t="s">
        <v>253</v>
      </c>
      <c r="B200" s="73">
        <v>60</v>
      </c>
      <c r="C200" s="161"/>
      <c r="D200" s="162">
        <f>SUM(D201:D202)</f>
        <v>253</v>
      </c>
      <c r="E200" s="163"/>
      <c r="F200" s="164">
        <f>SUM(F201:F202)</f>
        <v>158</v>
      </c>
      <c r="G200" s="165"/>
      <c r="H200" s="166"/>
      <c r="I200" s="167"/>
    </row>
    <row r="201" spans="1:9" ht="18" customHeight="1">
      <c r="A201" s="63" t="s">
        <v>254</v>
      </c>
      <c r="B201" s="168">
        <v>30</v>
      </c>
      <c r="C201" s="169"/>
      <c r="D201" s="175">
        <v>218</v>
      </c>
      <c r="E201" s="163"/>
      <c r="F201" s="171">
        <v>158</v>
      </c>
      <c r="G201" s="165"/>
      <c r="H201" s="166"/>
      <c r="I201" s="167"/>
    </row>
    <row r="202" spans="1:9" ht="18" customHeight="1">
      <c r="A202" s="63" t="s">
        <v>255</v>
      </c>
      <c r="B202" s="168">
        <v>30</v>
      </c>
      <c r="C202" s="169"/>
      <c r="D202" s="175">
        <v>35</v>
      </c>
      <c r="E202" s="163"/>
      <c r="F202" s="171"/>
      <c r="G202" s="165"/>
      <c r="H202" s="172"/>
      <c r="I202" s="167"/>
    </row>
    <row r="203" spans="1:9" s="62" customFormat="1" ht="18" customHeight="1">
      <c r="A203" s="61" t="s">
        <v>256</v>
      </c>
      <c r="B203" s="73">
        <v>213</v>
      </c>
      <c r="C203" s="161">
        <v>193</v>
      </c>
      <c r="D203" s="162">
        <f>SUM(D204:D208)</f>
        <v>485</v>
      </c>
      <c r="E203" s="163"/>
      <c r="F203" s="164">
        <f>SUM(F204:F208)</f>
        <v>326</v>
      </c>
      <c r="G203" s="165"/>
      <c r="H203" s="166"/>
      <c r="I203" s="167"/>
    </row>
    <row r="204" spans="1:9" ht="18" customHeight="1">
      <c r="A204" s="63" t="s">
        <v>249</v>
      </c>
      <c r="B204" s="168">
        <v>109</v>
      </c>
      <c r="C204" s="169">
        <v>109</v>
      </c>
      <c r="D204" s="175">
        <v>136</v>
      </c>
      <c r="E204" s="163"/>
      <c r="F204" s="171">
        <v>136</v>
      </c>
      <c r="G204" s="165"/>
      <c r="H204" s="172"/>
      <c r="I204" s="167"/>
    </row>
    <row r="205" spans="1:9" ht="18" customHeight="1">
      <c r="A205" s="63" t="s">
        <v>257</v>
      </c>
      <c r="B205" s="168">
        <v>76</v>
      </c>
      <c r="C205" s="169">
        <v>76</v>
      </c>
      <c r="D205" s="175">
        <v>266</v>
      </c>
      <c r="E205" s="163"/>
      <c r="F205" s="171">
        <v>181</v>
      </c>
      <c r="G205" s="165"/>
      <c r="H205" s="172"/>
      <c r="I205" s="167"/>
    </row>
    <row r="206" spans="1:9" ht="18" customHeight="1">
      <c r="A206" s="63" t="s">
        <v>258</v>
      </c>
      <c r="B206" s="168">
        <v>5</v>
      </c>
      <c r="C206" s="169">
        <v>5</v>
      </c>
      <c r="D206" s="175">
        <v>5</v>
      </c>
      <c r="E206" s="163"/>
      <c r="F206" s="171">
        <v>5</v>
      </c>
      <c r="G206" s="165"/>
      <c r="H206" s="172"/>
      <c r="I206" s="167"/>
    </row>
    <row r="207" spans="1:9" ht="18" customHeight="1">
      <c r="A207" s="63" t="s">
        <v>259</v>
      </c>
      <c r="B207" s="168">
        <v>3</v>
      </c>
      <c r="C207" s="169">
        <v>3</v>
      </c>
      <c r="D207" s="175">
        <v>4</v>
      </c>
      <c r="E207" s="163"/>
      <c r="F207" s="171">
        <v>4</v>
      </c>
      <c r="G207" s="165"/>
      <c r="H207" s="172"/>
      <c r="I207" s="167"/>
    </row>
    <row r="208" spans="1:9" ht="18" customHeight="1">
      <c r="A208" s="63" t="s">
        <v>260</v>
      </c>
      <c r="B208" s="168">
        <v>20</v>
      </c>
      <c r="C208" s="169"/>
      <c r="D208" s="175">
        <v>74</v>
      </c>
      <c r="E208" s="163"/>
      <c r="F208" s="171"/>
      <c r="G208" s="165"/>
      <c r="H208" s="172"/>
      <c r="I208" s="167"/>
    </row>
    <row r="209" spans="1:9" s="62" customFormat="1" ht="18" customHeight="1">
      <c r="A209" s="61" t="s">
        <v>261</v>
      </c>
      <c r="B209" s="73"/>
      <c r="C209" s="161"/>
      <c r="D209" s="162">
        <v>10</v>
      </c>
      <c r="E209" s="163"/>
      <c r="F209" s="164"/>
      <c r="G209" s="165"/>
      <c r="H209" s="166"/>
      <c r="I209" s="167"/>
    </row>
    <row r="210" spans="1:9" ht="18" customHeight="1">
      <c r="A210" s="63" t="s">
        <v>262</v>
      </c>
      <c r="B210" s="168"/>
      <c r="C210" s="169"/>
      <c r="D210" s="175">
        <v>10</v>
      </c>
      <c r="E210" s="163"/>
      <c r="F210" s="171"/>
      <c r="G210" s="165"/>
      <c r="H210" s="172"/>
      <c r="I210" s="167"/>
    </row>
    <row r="211" spans="1:9" s="62" customFormat="1" ht="18" customHeight="1">
      <c r="A211" s="61" t="s">
        <v>263</v>
      </c>
      <c r="B211" s="73">
        <v>12104</v>
      </c>
      <c r="C211" s="161">
        <v>12104</v>
      </c>
      <c r="D211" s="162">
        <f>SUM(D212:D213)</f>
        <v>3850</v>
      </c>
      <c r="E211" s="163"/>
      <c r="F211" s="164">
        <f>SUM(F212:F213)</f>
        <v>3840</v>
      </c>
      <c r="G211" s="165"/>
      <c r="H211" s="166"/>
      <c r="I211" s="167"/>
    </row>
    <row r="212" spans="1:9" ht="18" customHeight="1">
      <c r="A212" s="63" t="s">
        <v>264</v>
      </c>
      <c r="B212" s="168">
        <v>3152</v>
      </c>
      <c r="C212" s="169">
        <v>3152</v>
      </c>
      <c r="D212" s="175"/>
      <c r="E212" s="163"/>
      <c r="F212" s="171"/>
      <c r="G212" s="165"/>
      <c r="H212" s="172"/>
      <c r="I212" s="167"/>
    </row>
    <row r="213" spans="1:9" ht="18" customHeight="1" thickBot="1">
      <c r="A213" s="65" t="s">
        <v>265</v>
      </c>
      <c r="B213" s="177">
        <v>8952</v>
      </c>
      <c r="C213" s="178">
        <v>8952</v>
      </c>
      <c r="D213" s="179">
        <v>3850</v>
      </c>
      <c r="E213" s="180"/>
      <c r="F213" s="181">
        <v>3840</v>
      </c>
      <c r="G213" s="182"/>
      <c r="H213" s="172"/>
      <c r="I213" s="167"/>
    </row>
    <row r="214" spans="1:9" s="160" customFormat="1" ht="18" customHeight="1">
      <c r="A214" s="190" t="s">
        <v>266</v>
      </c>
      <c r="B214" s="153">
        <v>9107</v>
      </c>
      <c r="C214" s="154">
        <v>4742</v>
      </c>
      <c r="D214" s="155">
        <f>D215+D225+D229+D236+D244</f>
        <v>8075</v>
      </c>
      <c r="E214" s="156">
        <f>(D214/B214-1)*100</f>
        <v>-11.3</v>
      </c>
      <c r="F214" s="157">
        <f>SUM(F215,F225,F229,F236,F244)</f>
        <v>5319</v>
      </c>
      <c r="G214" s="158">
        <f>(F214/C214-1)*100</f>
        <v>12.2</v>
      </c>
      <c r="H214" s="184"/>
      <c r="I214" s="167"/>
    </row>
    <row r="215" spans="1:9" s="62" customFormat="1" ht="18" customHeight="1">
      <c r="A215" s="67" t="s">
        <v>267</v>
      </c>
      <c r="B215" s="73">
        <v>2431</v>
      </c>
      <c r="C215" s="161">
        <v>2174</v>
      </c>
      <c r="D215" s="162">
        <f>SUM(D216:D224)</f>
        <v>2770</v>
      </c>
      <c r="E215" s="163"/>
      <c r="F215" s="164">
        <f>SUM(F216:F224)</f>
        <v>2510</v>
      </c>
      <c r="G215" s="165"/>
      <c r="H215" s="185"/>
      <c r="I215" s="167"/>
    </row>
    <row r="216" spans="1:9" ht="18" customHeight="1">
      <c r="A216" s="68" t="s">
        <v>130</v>
      </c>
      <c r="B216" s="168">
        <v>548</v>
      </c>
      <c r="C216" s="169">
        <v>548</v>
      </c>
      <c r="D216" s="175">
        <v>601</v>
      </c>
      <c r="E216" s="163"/>
      <c r="F216" s="171">
        <v>601</v>
      </c>
      <c r="G216" s="165"/>
      <c r="H216" s="186"/>
      <c r="I216" s="167"/>
    </row>
    <row r="217" spans="1:9" ht="18" customHeight="1">
      <c r="A217" s="68" t="s">
        <v>131</v>
      </c>
      <c r="B217" s="168">
        <v>18</v>
      </c>
      <c r="C217" s="169">
        <v>18</v>
      </c>
      <c r="D217" s="175">
        <v>20</v>
      </c>
      <c r="E217" s="163"/>
      <c r="F217" s="171">
        <v>20</v>
      </c>
      <c r="G217" s="165"/>
      <c r="H217" s="186"/>
      <c r="I217" s="167"/>
    </row>
    <row r="218" spans="1:9" ht="18" customHeight="1">
      <c r="A218" s="68" t="s">
        <v>268</v>
      </c>
      <c r="B218" s="168">
        <v>570</v>
      </c>
      <c r="C218" s="169">
        <v>570</v>
      </c>
      <c r="D218" s="175">
        <v>415</v>
      </c>
      <c r="E218" s="163"/>
      <c r="F218" s="171">
        <v>415</v>
      </c>
      <c r="G218" s="165"/>
      <c r="H218" s="186"/>
      <c r="I218" s="167"/>
    </row>
    <row r="219" spans="1:9" ht="18" customHeight="1">
      <c r="A219" s="68" t="s">
        <v>269</v>
      </c>
      <c r="B219" s="168">
        <v>125</v>
      </c>
      <c r="C219" s="169">
        <v>115</v>
      </c>
      <c r="D219" s="175"/>
      <c r="E219" s="163"/>
      <c r="F219" s="171"/>
      <c r="G219" s="165"/>
      <c r="H219" s="186"/>
      <c r="I219" s="167"/>
    </row>
    <row r="220" spans="1:9" ht="18" customHeight="1">
      <c r="A220" s="68" t="s">
        <v>270</v>
      </c>
      <c r="B220" s="168">
        <v>484</v>
      </c>
      <c r="C220" s="169">
        <v>484</v>
      </c>
      <c r="D220" s="175">
        <v>467</v>
      </c>
      <c r="E220" s="163"/>
      <c r="F220" s="171">
        <v>465</v>
      </c>
      <c r="G220" s="165"/>
      <c r="H220" s="186"/>
      <c r="I220" s="167"/>
    </row>
    <row r="221" spans="1:9" ht="18" customHeight="1">
      <c r="A221" s="68" t="s">
        <v>271</v>
      </c>
      <c r="B221" s="168">
        <v>321</v>
      </c>
      <c r="C221" s="169">
        <v>223</v>
      </c>
      <c r="D221" s="175">
        <v>383</v>
      </c>
      <c r="E221" s="163"/>
      <c r="F221" s="171">
        <v>295</v>
      </c>
      <c r="G221" s="165"/>
      <c r="H221" s="186"/>
      <c r="I221" s="167"/>
    </row>
    <row r="222" spans="1:9" ht="18" customHeight="1">
      <c r="A222" s="68" t="s">
        <v>272</v>
      </c>
      <c r="B222" s="168">
        <v>10</v>
      </c>
      <c r="C222" s="169">
        <v>10</v>
      </c>
      <c r="D222" s="175">
        <v>316</v>
      </c>
      <c r="E222" s="163"/>
      <c r="F222" s="171">
        <v>316</v>
      </c>
      <c r="G222" s="165"/>
      <c r="H222" s="186"/>
      <c r="I222" s="167"/>
    </row>
    <row r="223" spans="1:9" ht="18" customHeight="1">
      <c r="A223" s="68" t="s">
        <v>273</v>
      </c>
      <c r="B223" s="168">
        <v>60</v>
      </c>
      <c r="C223" s="169"/>
      <c r="D223" s="175">
        <v>117</v>
      </c>
      <c r="E223" s="163"/>
      <c r="F223" s="171">
        <v>80</v>
      </c>
      <c r="G223" s="165"/>
      <c r="H223" s="186"/>
      <c r="I223" s="167"/>
    </row>
    <row r="224" spans="1:9" ht="18" customHeight="1">
      <c r="A224" s="68" t="s">
        <v>274</v>
      </c>
      <c r="B224" s="168">
        <v>295</v>
      </c>
      <c r="C224" s="169">
        <v>206</v>
      </c>
      <c r="D224" s="175">
        <v>451</v>
      </c>
      <c r="E224" s="163"/>
      <c r="F224" s="171">
        <v>318</v>
      </c>
      <c r="G224" s="165"/>
      <c r="H224" s="186"/>
      <c r="I224" s="167"/>
    </row>
    <row r="225" spans="1:9" s="62" customFormat="1" ht="18" customHeight="1">
      <c r="A225" s="67" t="s">
        <v>275</v>
      </c>
      <c r="B225" s="73">
        <v>4289</v>
      </c>
      <c r="C225" s="161">
        <v>647</v>
      </c>
      <c r="D225" s="162">
        <f>SUM(D226:D228)</f>
        <v>2621</v>
      </c>
      <c r="E225" s="163"/>
      <c r="F225" s="164">
        <f>SUM(F226:F228)</f>
        <v>374</v>
      </c>
      <c r="G225" s="165"/>
      <c r="H225" s="185"/>
      <c r="I225" s="167"/>
    </row>
    <row r="226" spans="1:9" s="149" customFormat="1" ht="18" customHeight="1">
      <c r="A226" s="68" t="s">
        <v>676</v>
      </c>
      <c r="B226" s="191">
        <v>7</v>
      </c>
      <c r="C226" s="192">
        <v>7</v>
      </c>
      <c r="D226" s="193"/>
      <c r="E226" s="173"/>
      <c r="F226" s="194"/>
      <c r="G226" s="195"/>
      <c r="H226" s="186"/>
      <c r="I226" s="167"/>
    </row>
    <row r="227" spans="1:9" ht="18" customHeight="1">
      <c r="A227" s="68" t="s">
        <v>276</v>
      </c>
      <c r="B227" s="168">
        <v>3929</v>
      </c>
      <c r="C227" s="169">
        <v>352</v>
      </c>
      <c r="D227" s="175">
        <v>2215</v>
      </c>
      <c r="E227" s="163"/>
      <c r="F227" s="171">
        <v>33</v>
      </c>
      <c r="G227" s="165"/>
      <c r="H227" s="186"/>
      <c r="I227" s="167"/>
    </row>
    <row r="228" spans="1:9" ht="18" customHeight="1">
      <c r="A228" s="68" t="s">
        <v>277</v>
      </c>
      <c r="B228" s="168">
        <v>353</v>
      </c>
      <c r="C228" s="169">
        <v>288</v>
      </c>
      <c r="D228" s="175">
        <v>406</v>
      </c>
      <c r="E228" s="163"/>
      <c r="F228" s="171">
        <v>341</v>
      </c>
      <c r="G228" s="165"/>
      <c r="H228" s="186"/>
      <c r="I228" s="167"/>
    </row>
    <row r="229" spans="1:9" s="62" customFormat="1" ht="18" customHeight="1">
      <c r="A229" s="67" t="s">
        <v>278</v>
      </c>
      <c r="B229" s="73">
        <v>1104</v>
      </c>
      <c r="C229" s="161">
        <v>1064</v>
      </c>
      <c r="D229" s="162">
        <f>SUM(D230:D235)</f>
        <v>1227</v>
      </c>
      <c r="E229" s="163"/>
      <c r="F229" s="164">
        <f>SUM(F230:F235)</f>
        <v>1187</v>
      </c>
      <c r="G229" s="165"/>
      <c r="H229" s="185"/>
      <c r="I229" s="167"/>
    </row>
    <row r="230" spans="1:9" ht="18" customHeight="1">
      <c r="A230" s="68" t="s">
        <v>130</v>
      </c>
      <c r="B230" s="168">
        <v>358</v>
      </c>
      <c r="C230" s="169">
        <v>358</v>
      </c>
      <c r="D230" s="175">
        <v>433</v>
      </c>
      <c r="E230" s="163"/>
      <c r="F230" s="171">
        <v>433</v>
      </c>
      <c r="G230" s="165"/>
      <c r="H230" s="186"/>
      <c r="I230" s="167"/>
    </row>
    <row r="231" spans="1:9" ht="18" customHeight="1">
      <c r="A231" s="68" t="s">
        <v>677</v>
      </c>
      <c r="B231" s="168"/>
      <c r="C231" s="169"/>
      <c r="D231" s="175">
        <v>30</v>
      </c>
      <c r="E231" s="163"/>
      <c r="F231" s="171">
        <v>30</v>
      </c>
      <c r="G231" s="165"/>
      <c r="H231" s="186"/>
      <c r="I231" s="167"/>
    </row>
    <row r="232" spans="1:9" ht="18" customHeight="1">
      <c r="A232" s="68" t="s">
        <v>279</v>
      </c>
      <c r="B232" s="168">
        <v>291</v>
      </c>
      <c r="C232" s="169">
        <v>291</v>
      </c>
      <c r="D232" s="175">
        <v>313</v>
      </c>
      <c r="E232" s="163"/>
      <c r="F232" s="171">
        <v>313</v>
      </c>
      <c r="G232" s="165"/>
      <c r="H232" s="186"/>
      <c r="I232" s="167"/>
    </row>
    <row r="233" spans="1:9" ht="18" customHeight="1">
      <c r="A233" s="68" t="s">
        <v>280</v>
      </c>
      <c r="B233" s="168">
        <v>305</v>
      </c>
      <c r="C233" s="169">
        <v>265</v>
      </c>
      <c r="D233" s="175">
        <v>292</v>
      </c>
      <c r="E233" s="163"/>
      <c r="F233" s="171">
        <v>252</v>
      </c>
      <c r="G233" s="165"/>
      <c r="H233" s="186"/>
      <c r="I233" s="167"/>
    </row>
    <row r="234" spans="1:9" ht="18" customHeight="1">
      <c r="A234" s="68" t="s">
        <v>281</v>
      </c>
      <c r="B234" s="168">
        <v>141</v>
      </c>
      <c r="C234" s="169">
        <v>141</v>
      </c>
      <c r="D234" s="175">
        <v>159</v>
      </c>
      <c r="E234" s="163"/>
      <c r="F234" s="171">
        <v>159</v>
      </c>
      <c r="G234" s="165"/>
      <c r="H234" s="186"/>
      <c r="I234" s="167"/>
    </row>
    <row r="235" spans="1:9" ht="18" customHeight="1">
      <c r="A235" s="68" t="s">
        <v>282</v>
      </c>
      <c r="B235" s="168">
        <v>9</v>
      </c>
      <c r="C235" s="169">
        <v>9</v>
      </c>
      <c r="D235" s="175"/>
      <c r="E235" s="163"/>
      <c r="F235" s="171"/>
      <c r="G235" s="165"/>
      <c r="H235" s="186"/>
      <c r="I235" s="167"/>
    </row>
    <row r="236" spans="1:9" s="62" customFormat="1" ht="18" customHeight="1">
      <c r="A236" s="67" t="s">
        <v>678</v>
      </c>
      <c r="B236" s="73">
        <v>892</v>
      </c>
      <c r="C236" s="161">
        <v>857</v>
      </c>
      <c r="D236" s="162">
        <f>SUM(D237:D243)</f>
        <v>1255</v>
      </c>
      <c r="E236" s="163"/>
      <c r="F236" s="164">
        <f>SUM(F237:F243)</f>
        <v>1222</v>
      </c>
      <c r="G236" s="165"/>
      <c r="H236" s="185"/>
      <c r="I236" s="167"/>
    </row>
    <row r="237" spans="1:9" ht="18" customHeight="1">
      <c r="A237" s="68" t="s">
        <v>130</v>
      </c>
      <c r="B237" s="168">
        <v>314</v>
      </c>
      <c r="C237" s="169">
        <v>314</v>
      </c>
      <c r="D237" s="175">
        <v>383</v>
      </c>
      <c r="E237" s="163"/>
      <c r="F237" s="171">
        <v>383</v>
      </c>
      <c r="G237" s="165"/>
      <c r="H237" s="186"/>
      <c r="I237" s="167"/>
    </row>
    <row r="238" spans="1:9" ht="18" customHeight="1">
      <c r="A238" s="68" t="s">
        <v>131</v>
      </c>
      <c r="B238" s="168">
        <v>264</v>
      </c>
      <c r="C238" s="169">
        <v>264</v>
      </c>
      <c r="D238" s="175">
        <v>336</v>
      </c>
      <c r="E238" s="163"/>
      <c r="F238" s="171">
        <v>336</v>
      </c>
      <c r="G238" s="165"/>
      <c r="H238" s="186"/>
      <c r="I238" s="167"/>
    </row>
    <row r="239" spans="1:9" ht="18" customHeight="1">
      <c r="A239" s="68" t="s">
        <v>283</v>
      </c>
      <c r="B239" s="168">
        <v>82</v>
      </c>
      <c r="C239" s="169">
        <v>82</v>
      </c>
      <c r="D239" s="175">
        <v>65</v>
      </c>
      <c r="E239" s="163"/>
      <c r="F239" s="171">
        <v>65</v>
      </c>
      <c r="G239" s="165"/>
      <c r="H239" s="186"/>
      <c r="I239" s="167"/>
    </row>
    <row r="240" spans="1:9" ht="18" customHeight="1">
      <c r="A240" s="68" t="s">
        <v>284</v>
      </c>
      <c r="B240" s="168">
        <v>187</v>
      </c>
      <c r="C240" s="169">
        <v>187</v>
      </c>
      <c r="D240" s="175">
        <v>50</v>
      </c>
      <c r="E240" s="163"/>
      <c r="F240" s="171">
        <v>50</v>
      </c>
      <c r="G240" s="165"/>
      <c r="H240" s="186"/>
      <c r="I240" s="167"/>
    </row>
    <row r="241" spans="1:9" ht="18" customHeight="1">
      <c r="A241" s="68" t="s">
        <v>679</v>
      </c>
      <c r="B241" s="168"/>
      <c r="C241" s="169"/>
      <c r="D241" s="175">
        <v>41</v>
      </c>
      <c r="E241" s="163"/>
      <c r="F241" s="171">
        <v>41</v>
      </c>
      <c r="G241" s="165"/>
      <c r="H241" s="186"/>
      <c r="I241" s="167"/>
    </row>
    <row r="242" spans="1:9" ht="18" customHeight="1">
      <c r="A242" s="68" t="s">
        <v>680</v>
      </c>
      <c r="B242" s="168">
        <v>5</v>
      </c>
      <c r="C242" s="169">
        <v>5</v>
      </c>
      <c r="D242" s="175">
        <v>224</v>
      </c>
      <c r="E242" s="163"/>
      <c r="F242" s="171">
        <v>224</v>
      </c>
      <c r="G242" s="165"/>
      <c r="H242" s="186"/>
      <c r="I242" s="167"/>
    </row>
    <row r="243" spans="1:9" ht="18" customHeight="1">
      <c r="A243" s="68" t="s">
        <v>681</v>
      </c>
      <c r="B243" s="168">
        <v>40</v>
      </c>
      <c r="C243" s="169">
        <v>5</v>
      </c>
      <c r="D243" s="175">
        <v>156</v>
      </c>
      <c r="E243" s="163"/>
      <c r="F243" s="171">
        <v>123</v>
      </c>
      <c r="G243" s="165"/>
      <c r="H243" s="186"/>
      <c r="I243" s="167"/>
    </row>
    <row r="244" spans="1:9" s="62" customFormat="1" ht="18" customHeight="1">
      <c r="A244" s="67" t="s">
        <v>285</v>
      </c>
      <c r="B244" s="73">
        <v>391</v>
      </c>
      <c r="C244" s="161">
        <v>0</v>
      </c>
      <c r="D244" s="162">
        <f>SUM(D245:D247)</f>
        <v>202</v>
      </c>
      <c r="E244" s="163"/>
      <c r="F244" s="164">
        <f>SUM(F245:F247)</f>
        <v>26</v>
      </c>
      <c r="G244" s="165"/>
      <c r="H244" s="185"/>
      <c r="I244" s="167"/>
    </row>
    <row r="245" spans="1:9" ht="18" customHeight="1">
      <c r="A245" s="68" t="s">
        <v>286</v>
      </c>
      <c r="B245" s="168">
        <v>46</v>
      </c>
      <c r="C245" s="169"/>
      <c r="D245" s="175">
        <v>63</v>
      </c>
      <c r="E245" s="163"/>
      <c r="F245" s="171"/>
      <c r="G245" s="165"/>
      <c r="H245" s="186"/>
      <c r="I245" s="167"/>
    </row>
    <row r="246" spans="1:9" ht="18" customHeight="1">
      <c r="A246" s="68" t="s">
        <v>287</v>
      </c>
      <c r="B246" s="168">
        <v>45</v>
      </c>
      <c r="C246" s="169"/>
      <c r="D246" s="175"/>
      <c r="E246" s="163"/>
      <c r="F246" s="171"/>
      <c r="G246" s="165"/>
      <c r="H246" s="186"/>
      <c r="I246" s="167"/>
    </row>
    <row r="247" spans="1:9" ht="18" customHeight="1" thickBot="1">
      <c r="A247" s="68" t="s">
        <v>288</v>
      </c>
      <c r="B247" s="177">
        <v>300</v>
      </c>
      <c r="C247" s="178"/>
      <c r="D247" s="179">
        <v>139</v>
      </c>
      <c r="E247" s="180"/>
      <c r="F247" s="181">
        <v>26</v>
      </c>
      <c r="G247" s="182"/>
      <c r="H247" s="186"/>
      <c r="I247" s="167"/>
    </row>
    <row r="248" spans="1:9" s="160" customFormat="1" ht="62.25" customHeight="1">
      <c r="A248" s="190" t="s">
        <v>289</v>
      </c>
      <c r="B248" s="153">
        <v>115962</v>
      </c>
      <c r="C248" s="154">
        <v>88281</v>
      </c>
      <c r="D248" s="155">
        <f>D249+D259+D267+D270+D277+D280+D284+D289+D294+D302+D307+D311+D314+D317+D320+D323</f>
        <v>103625</v>
      </c>
      <c r="E248" s="156">
        <f>(D248/B248-1)*100</f>
        <v>-10.6</v>
      </c>
      <c r="F248" s="157">
        <f>SUM(F249,F259,F267,F270,F277,F280,F284,F289,F294,F302,F307,F311,F314,F317,F320,F323)</f>
        <v>70324</v>
      </c>
      <c r="G248" s="196">
        <f>(F248/C248-1)*100</f>
        <v>-20.3</v>
      </c>
      <c r="H248" s="197" t="s">
        <v>682</v>
      </c>
      <c r="I248" s="167"/>
    </row>
    <row r="249" spans="1:9" s="62" customFormat="1" ht="18" customHeight="1">
      <c r="A249" s="67" t="s">
        <v>290</v>
      </c>
      <c r="B249" s="73">
        <v>2222</v>
      </c>
      <c r="C249" s="161">
        <v>2202</v>
      </c>
      <c r="D249" s="162">
        <f>SUM(D250:D258)</f>
        <v>2156</v>
      </c>
      <c r="E249" s="163"/>
      <c r="F249" s="164">
        <f>SUM(F250:F258)</f>
        <v>2068</v>
      </c>
      <c r="G249" s="165"/>
      <c r="H249" s="166"/>
      <c r="I249" s="167"/>
    </row>
    <row r="250" spans="1:9" ht="18" customHeight="1">
      <c r="A250" s="68" t="s">
        <v>130</v>
      </c>
      <c r="B250" s="168">
        <v>1492</v>
      </c>
      <c r="C250" s="169">
        <v>1492</v>
      </c>
      <c r="D250" s="175">
        <v>1496</v>
      </c>
      <c r="E250" s="163"/>
      <c r="F250" s="171">
        <v>1496</v>
      </c>
      <c r="G250" s="165"/>
      <c r="H250" s="172"/>
      <c r="I250" s="167"/>
    </row>
    <row r="251" spans="1:9" ht="18" customHeight="1">
      <c r="A251" s="68" t="s">
        <v>131</v>
      </c>
      <c r="B251" s="168">
        <v>208</v>
      </c>
      <c r="C251" s="169">
        <v>208</v>
      </c>
      <c r="D251" s="175">
        <v>49</v>
      </c>
      <c r="E251" s="163"/>
      <c r="F251" s="171">
        <v>49</v>
      </c>
      <c r="G251" s="165"/>
      <c r="H251" s="172"/>
      <c r="I251" s="167"/>
    </row>
    <row r="252" spans="1:9" ht="18" customHeight="1">
      <c r="A252" s="68" t="s">
        <v>291</v>
      </c>
      <c r="B252" s="168">
        <v>10</v>
      </c>
      <c r="C252" s="169">
        <v>10</v>
      </c>
      <c r="D252" s="175">
        <v>10</v>
      </c>
      <c r="E252" s="163"/>
      <c r="F252" s="171">
        <v>10</v>
      </c>
      <c r="G252" s="165"/>
      <c r="H252" s="172"/>
      <c r="I252" s="167"/>
    </row>
    <row r="253" spans="1:9" ht="18" customHeight="1">
      <c r="A253" s="68" t="s">
        <v>292</v>
      </c>
      <c r="B253" s="168">
        <v>20</v>
      </c>
      <c r="C253" s="169"/>
      <c r="D253" s="175"/>
      <c r="E253" s="163"/>
      <c r="F253" s="171"/>
      <c r="G253" s="165"/>
      <c r="H253" s="172"/>
      <c r="I253" s="167"/>
    </row>
    <row r="254" spans="1:9" ht="18" customHeight="1">
      <c r="A254" s="68" t="s">
        <v>293</v>
      </c>
      <c r="B254" s="168">
        <v>28</v>
      </c>
      <c r="C254" s="169">
        <v>28</v>
      </c>
      <c r="D254" s="175">
        <v>28</v>
      </c>
      <c r="E254" s="163"/>
      <c r="F254" s="171"/>
      <c r="G254" s="165"/>
      <c r="H254" s="172"/>
      <c r="I254" s="167"/>
    </row>
    <row r="255" spans="1:9" ht="18" customHeight="1">
      <c r="A255" s="68" t="s">
        <v>683</v>
      </c>
      <c r="B255" s="168"/>
      <c r="C255" s="169"/>
      <c r="D255" s="175">
        <v>59</v>
      </c>
      <c r="E255" s="163"/>
      <c r="F255" s="171">
        <v>59</v>
      </c>
      <c r="G255" s="165"/>
      <c r="H255" s="172"/>
      <c r="I255" s="167"/>
    </row>
    <row r="256" spans="1:9" ht="18" customHeight="1">
      <c r="A256" s="68" t="s">
        <v>294</v>
      </c>
      <c r="B256" s="168">
        <v>240</v>
      </c>
      <c r="C256" s="169">
        <v>240</v>
      </c>
      <c r="D256" s="175">
        <v>187</v>
      </c>
      <c r="E256" s="163"/>
      <c r="F256" s="171">
        <v>187</v>
      </c>
      <c r="G256" s="165"/>
      <c r="H256" s="172"/>
      <c r="I256" s="167"/>
    </row>
    <row r="257" spans="1:9" ht="18" customHeight="1">
      <c r="A257" s="68" t="s">
        <v>295</v>
      </c>
      <c r="B257" s="168"/>
      <c r="C257" s="169"/>
      <c r="D257" s="175">
        <v>60</v>
      </c>
      <c r="E257" s="163"/>
      <c r="F257" s="171"/>
      <c r="G257" s="165"/>
      <c r="H257" s="172"/>
      <c r="I257" s="167"/>
    </row>
    <row r="258" spans="1:9" ht="18" customHeight="1">
      <c r="A258" s="68" t="s">
        <v>296</v>
      </c>
      <c r="B258" s="168">
        <v>224</v>
      </c>
      <c r="C258" s="169">
        <v>224</v>
      </c>
      <c r="D258" s="175">
        <v>267</v>
      </c>
      <c r="E258" s="163"/>
      <c r="F258" s="171">
        <v>267</v>
      </c>
      <c r="G258" s="165"/>
      <c r="H258" s="172"/>
      <c r="I258" s="167"/>
    </row>
    <row r="259" spans="1:9" s="62" customFormat="1" ht="18" customHeight="1">
      <c r="A259" s="67" t="s">
        <v>297</v>
      </c>
      <c r="B259" s="73">
        <v>2315</v>
      </c>
      <c r="C259" s="161">
        <v>2027</v>
      </c>
      <c r="D259" s="162">
        <f>SUM(D260:D266)</f>
        <v>2891</v>
      </c>
      <c r="E259" s="163"/>
      <c r="F259" s="164">
        <f>SUM(F260:F266)</f>
        <v>2525</v>
      </c>
      <c r="G259" s="165"/>
      <c r="H259" s="166"/>
      <c r="I259" s="167"/>
    </row>
    <row r="260" spans="1:9" ht="18" customHeight="1">
      <c r="A260" s="68" t="s">
        <v>130</v>
      </c>
      <c r="B260" s="168">
        <v>653</v>
      </c>
      <c r="C260" s="169">
        <v>653</v>
      </c>
      <c r="D260" s="175">
        <v>745</v>
      </c>
      <c r="E260" s="163"/>
      <c r="F260" s="171">
        <v>745</v>
      </c>
      <c r="G260" s="165"/>
      <c r="H260" s="172"/>
      <c r="I260" s="167"/>
    </row>
    <row r="261" spans="1:9" ht="18" customHeight="1">
      <c r="A261" s="68" t="s">
        <v>131</v>
      </c>
      <c r="B261" s="168">
        <v>151</v>
      </c>
      <c r="C261" s="169">
        <v>151</v>
      </c>
      <c r="D261" s="175">
        <v>130</v>
      </c>
      <c r="E261" s="163"/>
      <c r="F261" s="171">
        <v>120</v>
      </c>
      <c r="G261" s="165"/>
      <c r="H261" s="172"/>
      <c r="I261" s="167"/>
    </row>
    <row r="262" spans="1:9" ht="18" customHeight="1">
      <c r="A262" s="68" t="s">
        <v>298</v>
      </c>
      <c r="B262" s="168">
        <v>652</v>
      </c>
      <c r="C262" s="169">
        <v>642</v>
      </c>
      <c r="D262" s="175">
        <v>431</v>
      </c>
      <c r="E262" s="163"/>
      <c r="F262" s="171">
        <v>431</v>
      </c>
      <c r="G262" s="165"/>
      <c r="H262" s="172"/>
      <c r="I262" s="167"/>
    </row>
    <row r="263" spans="1:9" ht="18" customHeight="1">
      <c r="A263" s="68" t="s">
        <v>299</v>
      </c>
      <c r="B263" s="168">
        <v>506</v>
      </c>
      <c r="C263" s="169">
        <v>453</v>
      </c>
      <c r="D263" s="175">
        <v>1207</v>
      </c>
      <c r="E263" s="163"/>
      <c r="F263" s="171">
        <v>928</v>
      </c>
      <c r="G263" s="165"/>
      <c r="H263" s="172"/>
      <c r="I263" s="167"/>
    </row>
    <row r="264" spans="1:9" ht="18" customHeight="1">
      <c r="A264" s="68" t="s">
        <v>300</v>
      </c>
      <c r="B264" s="168">
        <v>15</v>
      </c>
      <c r="C264" s="169"/>
      <c r="D264" s="175">
        <v>4</v>
      </c>
      <c r="E264" s="163"/>
      <c r="F264" s="171"/>
      <c r="G264" s="165"/>
      <c r="H264" s="172"/>
      <c r="I264" s="167"/>
    </row>
    <row r="265" spans="1:9" ht="18" customHeight="1">
      <c r="A265" s="68" t="s">
        <v>301</v>
      </c>
      <c r="B265" s="168">
        <v>245</v>
      </c>
      <c r="C265" s="169">
        <v>115</v>
      </c>
      <c r="D265" s="175">
        <v>145</v>
      </c>
      <c r="E265" s="163"/>
      <c r="F265" s="171">
        <v>121</v>
      </c>
      <c r="G265" s="165"/>
      <c r="H265" s="172"/>
      <c r="I265" s="167"/>
    </row>
    <row r="266" spans="1:9" ht="18" customHeight="1">
      <c r="A266" s="68" t="s">
        <v>302</v>
      </c>
      <c r="B266" s="168">
        <v>93</v>
      </c>
      <c r="C266" s="169">
        <v>13</v>
      </c>
      <c r="D266" s="175">
        <v>229</v>
      </c>
      <c r="E266" s="163"/>
      <c r="F266" s="171">
        <v>180</v>
      </c>
      <c r="G266" s="165"/>
      <c r="H266" s="172"/>
      <c r="I266" s="167"/>
    </row>
    <row r="267" spans="1:9" s="62" customFormat="1" ht="18" customHeight="1">
      <c r="A267" s="67" t="s">
        <v>303</v>
      </c>
      <c r="B267" s="73">
        <v>28703</v>
      </c>
      <c r="C267" s="161">
        <v>12313</v>
      </c>
      <c r="D267" s="162">
        <f>SUM(D268:D269)</f>
        <v>35445</v>
      </c>
      <c r="E267" s="163"/>
      <c r="F267" s="164">
        <f>SUM(F268:F269)</f>
        <v>14427</v>
      </c>
      <c r="G267" s="165"/>
      <c r="H267" s="166"/>
      <c r="I267" s="167"/>
    </row>
    <row r="268" spans="1:9" ht="18" customHeight="1">
      <c r="A268" s="68" t="s">
        <v>304</v>
      </c>
      <c r="B268" s="168"/>
      <c r="C268" s="169"/>
      <c r="D268" s="175"/>
      <c r="E268" s="163"/>
      <c r="F268" s="171"/>
      <c r="G268" s="165"/>
      <c r="H268" s="166"/>
      <c r="I268" s="167"/>
    </row>
    <row r="269" spans="1:9" ht="18" customHeight="1">
      <c r="A269" s="68" t="s">
        <v>305</v>
      </c>
      <c r="B269" s="168">
        <v>28703</v>
      </c>
      <c r="C269" s="169">
        <v>12313</v>
      </c>
      <c r="D269" s="175">
        <v>35445</v>
      </c>
      <c r="E269" s="163"/>
      <c r="F269" s="171">
        <v>14427</v>
      </c>
      <c r="G269" s="165"/>
      <c r="H269" s="172"/>
      <c r="I269" s="167"/>
    </row>
    <row r="270" spans="1:9" s="62" customFormat="1" ht="18" customHeight="1">
      <c r="A270" s="67" t="s">
        <v>306</v>
      </c>
      <c r="B270" s="73">
        <v>50167</v>
      </c>
      <c r="C270" s="161">
        <v>50167</v>
      </c>
      <c r="D270" s="162">
        <f>SUM(D271:D276)</f>
        <v>38037</v>
      </c>
      <c r="E270" s="163"/>
      <c r="F270" s="164">
        <f>SUM(F271:F276)</f>
        <v>38037</v>
      </c>
      <c r="G270" s="165"/>
      <c r="H270" s="166"/>
      <c r="I270" s="167"/>
    </row>
    <row r="271" spans="1:9" ht="18" customHeight="1">
      <c r="A271" s="68" t="s">
        <v>307</v>
      </c>
      <c r="B271" s="171">
        <v>49</v>
      </c>
      <c r="C271" s="169">
        <v>49</v>
      </c>
      <c r="D271" s="198">
        <v>942</v>
      </c>
      <c r="E271" s="199"/>
      <c r="F271" s="200">
        <v>942</v>
      </c>
      <c r="G271" s="201"/>
      <c r="H271" s="172"/>
      <c r="I271" s="167"/>
    </row>
    <row r="272" spans="1:9" ht="18" customHeight="1">
      <c r="A272" s="68" t="s">
        <v>308</v>
      </c>
      <c r="B272" s="171">
        <v>32</v>
      </c>
      <c r="C272" s="169">
        <v>32</v>
      </c>
      <c r="D272" s="175">
        <v>2745</v>
      </c>
      <c r="E272" s="163"/>
      <c r="F272" s="171">
        <v>2745</v>
      </c>
      <c r="G272" s="165"/>
      <c r="H272" s="172"/>
      <c r="I272" s="167"/>
    </row>
    <row r="273" spans="1:9" ht="18" customHeight="1">
      <c r="A273" s="68" t="s">
        <v>309</v>
      </c>
      <c r="B273" s="171">
        <v>42</v>
      </c>
      <c r="C273" s="169">
        <v>42</v>
      </c>
      <c r="D273" s="175">
        <v>55</v>
      </c>
      <c r="E273" s="163"/>
      <c r="F273" s="171">
        <v>55</v>
      </c>
      <c r="G273" s="165"/>
      <c r="H273" s="172"/>
      <c r="I273" s="167"/>
    </row>
    <row r="274" spans="1:9" ht="18" customHeight="1">
      <c r="A274" s="202" t="s">
        <v>310</v>
      </c>
      <c r="B274" s="171">
        <v>48654</v>
      </c>
      <c r="C274" s="169">
        <v>48654</v>
      </c>
      <c r="D274" s="170">
        <v>26285</v>
      </c>
      <c r="E274" s="69"/>
      <c r="F274" s="171">
        <v>26285</v>
      </c>
      <c r="G274" s="165"/>
      <c r="H274" s="172"/>
      <c r="I274" s="167"/>
    </row>
    <row r="275" spans="1:9" ht="18" customHeight="1">
      <c r="A275" s="202" t="s">
        <v>311</v>
      </c>
      <c r="B275" s="171">
        <v>10</v>
      </c>
      <c r="C275" s="169">
        <v>10</v>
      </c>
      <c r="D275" s="170">
        <v>10</v>
      </c>
      <c r="E275" s="163"/>
      <c r="F275" s="171">
        <v>10</v>
      </c>
      <c r="G275" s="165"/>
      <c r="H275" s="172"/>
      <c r="I275" s="167"/>
    </row>
    <row r="276" spans="1:9" ht="18" customHeight="1">
      <c r="A276" s="68" t="s">
        <v>312</v>
      </c>
      <c r="B276" s="171">
        <v>1380</v>
      </c>
      <c r="C276" s="169">
        <v>1380</v>
      </c>
      <c r="D276" s="175">
        <v>8000</v>
      </c>
      <c r="E276" s="163"/>
      <c r="F276" s="171">
        <v>8000</v>
      </c>
      <c r="G276" s="165"/>
      <c r="H276" s="172"/>
      <c r="I276" s="167"/>
    </row>
    <row r="277" spans="1:9" s="62" customFormat="1" ht="18" customHeight="1">
      <c r="A277" s="67" t="s">
        <v>313</v>
      </c>
      <c r="B277" s="164">
        <v>1222</v>
      </c>
      <c r="C277" s="161">
        <v>99</v>
      </c>
      <c r="D277" s="162">
        <f>SUM(D278:D279)</f>
        <v>954</v>
      </c>
      <c r="E277" s="163"/>
      <c r="F277" s="164">
        <f>SUM(F278:F279)</f>
        <v>42</v>
      </c>
      <c r="G277" s="165"/>
      <c r="H277" s="166"/>
      <c r="I277" s="167"/>
    </row>
    <row r="278" spans="1:9" s="62" customFormat="1" ht="18" customHeight="1">
      <c r="A278" s="68" t="s">
        <v>684</v>
      </c>
      <c r="B278" s="194">
        <v>35</v>
      </c>
      <c r="C278" s="192">
        <v>35</v>
      </c>
      <c r="D278" s="193">
        <v>42</v>
      </c>
      <c r="E278" s="163"/>
      <c r="F278" s="194">
        <v>42</v>
      </c>
      <c r="G278" s="165"/>
      <c r="H278" s="166"/>
      <c r="I278" s="167"/>
    </row>
    <row r="279" spans="1:9" ht="18" customHeight="1">
      <c r="A279" s="68" t="s">
        <v>314</v>
      </c>
      <c r="B279" s="171">
        <v>1187</v>
      </c>
      <c r="C279" s="169">
        <v>64</v>
      </c>
      <c r="D279" s="175">
        <v>912</v>
      </c>
      <c r="E279" s="163"/>
      <c r="F279" s="171"/>
      <c r="G279" s="165"/>
      <c r="H279" s="172"/>
      <c r="I279" s="167"/>
    </row>
    <row r="280" spans="1:9" s="62" customFormat="1" ht="18" customHeight="1">
      <c r="A280" s="67" t="s">
        <v>315</v>
      </c>
      <c r="B280" s="164">
        <v>7357</v>
      </c>
      <c r="C280" s="161">
        <v>4496</v>
      </c>
      <c r="D280" s="203">
        <f>SUM(D281:D283)</f>
        <v>9120</v>
      </c>
      <c r="E280" s="199"/>
      <c r="F280" s="204">
        <f>SUM(F281:F283)</f>
        <v>5346</v>
      </c>
      <c r="G280" s="201"/>
      <c r="H280" s="166"/>
      <c r="I280" s="167"/>
    </row>
    <row r="281" spans="1:9" ht="18" customHeight="1">
      <c r="A281" s="68" t="s">
        <v>316</v>
      </c>
      <c r="B281" s="168"/>
      <c r="C281" s="169"/>
      <c r="D281" s="198">
        <v>783</v>
      </c>
      <c r="E281" s="199"/>
      <c r="F281" s="200">
        <v>783</v>
      </c>
      <c r="G281" s="201"/>
      <c r="H281" s="166"/>
      <c r="I281" s="167"/>
    </row>
    <row r="282" spans="1:9" ht="18" customHeight="1">
      <c r="A282" s="68" t="s">
        <v>317</v>
      </c>
      <c r="B282" s="168">
        <v>1936</v>
      </c>
      <c r="C282" s="169">
        <v>1936</v>
      </c>
      <c r="D282" s="175">
        <v>2054</v>
      </c>
      <c r="E282" s="163"/>
      <c r="F282" s="171">
        <v>2054</v>
      </c>
      <c r="G282" s="165"/>
      <c r="H282" s="172"/>
      <c r="I282" s="167"/>
    </row>
    <row r="283" spans="1:9" ht="18" customHeight="1">
      <c r="A283" s="68" t="s">
        <v>318</v>
      </c>
      <c r="B283" s="168">
        <v>5421</v>
      </c>
      <c r="C283" s="169">
        <v>2560</v>
      </c>
      <c r="D283" s="175">
        <v>6283</v>
      </c>
      <c r="E283" s="163"/>
      <c r="F283" s="171">
        <v>2509</v>
      </c>
      <c r="G283" s="165"/>
      <c r="H283" s="172"/>
      <c r="I283" s="167"/>
    </row>
    <row r="284" spans="1:9" s="62" customFormat="1" ht="18" customHeight="1">
      <c r="A284" s="67" t="s">
        <v>319</v>
      </c>
      <c r="B284" s="73">
        <v>2405</v>
      </c>
      <c r="C284" s="161">
        <v>1932</v>
      </c>
      <c r="D284" s="162">
        <f>SUM(D285:D288)</f>
        <v>2140</v>
      </c>
      <c r="E284" s="163"/>
      <c r="F284" s="164">
        <f>SUM(F285:F288)</f>
        <v>1917</v>
      </c>
      <c r="G284" s="165"/>
      <c r="H284" s="166"/>
      <c r="I284" s="167"/>
    </row>
    <row r="285" spans="1:9" ht="18" customHeight="1">
      <c r="A285" s="68" t="s">
        <v>320</v>
      </c>
      <c r="B285" s="168">
        <v>2157</v>
      </c>
      <c r="C285" s="169">
        <v>1932</v>
      </c>
      <c r="D285" s="175">
        <v>1914</v>
      </c>
      <c r="E285" s="163"/>
      <c r="F285" s="171">
        <v>1914</v>
      </c>
      <c r="G285" s="165"/>
      <c r="H285" s="172"/>
      <c r="I285" s="167"/>
    </row>
    <row r="286" spans="1:9" ht="18" customHeight="1">
      <c r="A286" s="68" t="s">
        <v>321</v>
      </c>
      <c r="B286" s="168">
        <v>215</v>
      </c>
      <c r="C286" s="169"/>
      <c r="D286" s="175">
        <v>201</v>
      </c>
      <c r="E286" s="163"/>
      <c r="F286" s="171"/>
      <c r="G286" s="165"/>
      <c r="H286" s="172"/>
      <c r="I286" s="167"/>
    </row>
    <row r="287" spans="1:9" ht="18" customHeight="1">
      <c r="A287" s="68" t="s">
        <v>322</v>
      </c>
      <c r="B287" s="168">
        <v>19</v>
      </c>
      <c r="C287" s="169"/>
      <c r="D287" s="175">
        <v>17</v>
      </c>
      <c r="E287" s="163"/>
      <c r="F287" s="171"/>
      <c r="G287" s="165"/>
      <c r="H287" s="172"/>
      <c r="I287" s="167"/>
    </row>
    <row r="288" spans="1:9" ht="18" customHeight="1">
      <c r="A288" s="68" t="s">
        <v>323</v>
      </c>
      <c r="B288" s="168">
        <v>14</v>
      </c>
      <c r="C288" s="169"/>
      <c r="D288" s="175">
        <v>8</v>
      </c>
      <c r="E288" s="163"/>
      <c r="F288" s="171">
        <v>3</v>
      </c>
      <c r="G288" s="165"/>
      <c r="H288" s="172"/>
      <c r="I288" s="167"/>
    </row>
    <row r="289" spans="1:9" s="62" customFormat="1" ht="18" customHeight="1">
      <c r="A289" s="67" t="s">
        <v>324</v>
      </c>
      <c r="B289" s="73">
        <v>169</v>
      </c>
      <c r="C289" s="161">
        <v>114</v>
      </c>
      <c r="D289" s="162">
        <f>SUM(D290:D293)</f>
        <v>143</v>
      </c>
      <c r="E289" s="163"/>
      <c r="F289" s="164">
        <f>SUM(F290:F293)</f>
        <v>86</v>
      </c>
      <c r="G289" s="165"/>
      <c r="H289" s="166"/>
      <c r="I289" s="167"/>
    </row>
    <row r="290" spans="1:9" ht="18" customHeight="1">
      <c r="A290" s="68" t="s">
        <v>325</v>
      </c>
      <c r="B290" s="168">
        <v>53</v>
      </c>
      <c r="C290" s="169"/>
      <c r="D290" s="175">
        <v>55</v>
      </c>
      <c r="E290" s="163"/>
      <c r="F290" s="171"/>
      <c r="G290" s="165"/>
      <c r="H290" s="172"/>
      <c r="I290" s="167"/>
    </row>
    <row r="291" spans="1:9" ht="18" customHeight="1">
      <c r="A291" s="68" t="s">
        <v>685</v>
      </c>
      <c r="B291" s="168">
        <v>54</v>
      </c>
      <c r="C291" s="169">
        <v>54</v>
      </c>
      <c r="D291" s="175">
        <v>20</v>
      </c>
      <c r="E291" s="163"/>
      <c r="F291" s="171">
        <v>20</v>
      </c>
      <c r="G291" s="165"/>
      <c r="H291" s="172"/>
      <c r="I291" s="167"/>
    </row>
    <row r="292" spans="1:9" ht="18" customHeight="1">
      <c r="A292" s="68" t="s">
        <v>326</v>
      </c>
      <c r="B292" s="168">
        <v>60</v>
      </c>
      <c r="C292" s="169">
        <v>60</v>
      </c>
      <c r="D292" s="175">
        <v>48</v>
      </c>
      <c r="E292" s="163"/>
      <c r="F292" s="171">
        <v>48</v>
      </c>
      <c r="G292" s="165"/>
      <c r="H292" s="172"/>
      <c r="I292" s="167"/>
    </row>
    <row r="293" spans="1:9" ht="18" customHeight="1">
      <c r="A293" s="68" t="s">
        <v>327</v>
      </c>
      <c r="B293" s="168">
        <v>2</v>
      </c>
      <c r="C293" s="169"/>
      <c r="D293" s="175">
        <v>20</v>
      </c>
      <c r="E293" s="163"/>
      <c r="F293" s="171">
        <v>18</v>
      </c>
      <c r="G293" s="165"/>
      <c r="H293" s="172"/>
      <c r="I293" s="167"/>
    </row>
    <row r="294" spans="1:9" s="62" customFormat="1" ht="18" customHeight="1">
      <c r="A294" s="67" t="s">
        <v>328</v>
      </c>
      <c r="B294" s="73">
        <v>2513</v>
      </c>
      <c r="C294" s="161">
        <v>1866</v>
      </c>
      <c r="D294" s="162">
        <f>SUM(D295:D301)</f>
        <v>2127</v>
      </c>
      <c r="E294" s="163"/>
      <c r="F294" s="164">
        <f>SUM(F295:F301)</f>
        <v>971</v>
      </c>
      <c r="G294" s="165"/>
      <c r="H294" s="166"/>
      <c r="I294" s="167"/>
    </row>
    <row r="295" spans="1:9" ht="18" customHeight="1">
      <c r="A295" s="68" t="s">
        <v>130</v>
      </c>
      <c r="B295" s="168">
        <v>123</v>
      </c>
      <c r="C295" s="169">
        <v>123</v>
      </c>
      <c r="D295" s="175">
        <v>123</v>
      </c>
      <c r="E295" s="163"/>
      <c r="F295" s="171">
        <v>123</v>
      </c>
      <c r="G295" s="165"/>
      <c r="H295" s="172"/>
      <c r="I295" s="167"/>
    </row>
    <row r="296" spans="1:9" ht="18" customHeight="1">
      <c r="A296" s="68" t="s">
        <v>686</v>
      </c>
      <c r="B296" s="168">
        <v>10</v>
      </c>
      <c r="C296" s="169">
        <v>10</v>
      </c>
      <c r="D296" s="175">
        <v>12</v>
      </c>
      <c r="E296" s="163"/>
      <c r="F296" s="171">
        <v>12</v>
      </c>
      <c r="G296" s="165"/>
      <c r="H296" s="172"/>
      <c r="I296" s="167"/>
    </row>
    <row r="297" spans="1:9" ht="18" customHeight="1">
      <c r="A297" s="68" t="s">
        <v>329</v>
      </c>
      <c r="B297" s="168">
        <v>68</v>
      </c>
      <c r="C297" s="169">
        <v>40</v>
      </c>
      <c r="D297" s="175">
        <v>207</v>
      </c>
      <c r="E297" s="163"/>
      <c r="F297" s="171">
        <v>110</v>
      </c>
      <c r="G297" s="165"/>
      <c r="H297" s="172"/>
      <c r="I297" s="167"/>
    </row>
    <row r="298" spans="1:9" ht="18" customHeight="1">
      <c r="A298" s="68" t="s">
        <v>687</v>
      </c>
      <c r="B298" s="168">
        <v>825</v>
      </c>
      <c r="C298" s="169">
        <v>575</v>
      </c>
      <c r="D298" s="175">
        <v>813</v>
      </c>
      <c r="E298" s="163"/>
      <c r="F298" s="171">
        <v>614</v>
      </c>
      <c r="G298" s="165"/>
      <c r="H298" s="172"/>
      <c r="I298" s="167"/>
    </row>
    <row r="299" spans="1:9" ht="18" customHeight="1">
      <c r="A299" s="68" t="s">
        <v>688</v>
      </c>
      <c r="B299" s="168"/>
      <c r="C299" s="169"/>
      <c r="D299" s="175">
        <v>25</v>
      </c>
      <c r="E299" s="163"/>
      <c r="F299" s="171">
        <v>25</v>
      </c>
      <c r="G299" s="165"/>
      <c r="H299" s="172"/>
      <c r="I299" s="167"/>
    </row>
    <row r="300" spans="1:9" ht="18" customHeight="1">
      <c r="A300" s="68" t="s">
        <v>689</v>
      </c>
      <c r="B300" s="168">
        <v>1020</v>
      </c>
      <c r="C300" s="169">
        <v>1020</v>
      </c>
      <c r="D300" s="175">
        <v>75</v>
      </c>
      <c r="E300" s="163"/>
      <c r="F300" s="171">
        <v>37</v>
      </c>
      <c r="G300" s="165"/>
      <c r="H300" s="172"/>
      <c r="I300" s="167"/>
    </row>
    <row r="301" spans="1:9" ht="18" customHeight="1">
      <c r="A301" s="68" t="s">
        <v>330</v>
      </c>
      <c r="B301" s="168">
        <v>467</v>
      </c>
      <c r="C301" s="169">
        <v>98</v>
      </c>
      <c r="D301" s="175">
        <v>872</v>
      </c>
      <c r="E301" s="163"/>
      <c r="F301" s="171">
        <v>50</v>
      </c>
      <c r="G301" s="165"/>
      <c r="H301" s="172"/>
      <c r="I301" s="167"/>
    </row>
    <row r="302" spans="1:9" s="62" customFormat="1" ht="18" customHeight="1">
      <c r="A302" s="67" t="s">
        <v>331</v>
      </c>
      <c r="B302" s="73">
        <v>1356</v>
      </c>
      <c r="C302" s="161">
        <v>496</v>
      </c>
      <c r="D302" s="162">
        <f>SUM(D303:D306)</f>
        <v>211</v>
      </c>
      <c r="E302" s="163"/>
      <c r="F302" s="164">
        <f>SUM(F303:F306)</f>
        <v>0</v>
      </c>
      <c r="G302" s="165"/>
      <c r="H302" s="166"/>
      <c r="I302" s="167"/>
    </row>
    <row r="303" spans="1:9" ht="18" customHeight="1">
      <c r="A303" s="68" t="s">
        <v>332</v>
      </c>
      <c r="B303" s="168">
        <v>150</v>
      </c>
      <c r="C303" s="169"/>
      <c r="D303" s="175">
        <v>60</v>
      </c>
      <c r="E303" s="163"/>
      <c r="F303" s="171"/>
      <c r="G303" s="165"/>
      <c r="H303" s="172"/>
      <c r="I303" s="167"/>
    </row>
    <row r="304" spans="1:9" ht="18" customHeight="1">
      <c r="A304" s="68" t="s">
        <v>333</v>
      </c>
      <c r="B304" s="168">
        <v>10</v>
      </c>
      <c r="C304" s="169"/>
      <c r="D304" s="175">
        <v>151</v>
      </c>
      <c r="E304" s="163"/>
      <c r="F304" s="171"/>
      <c r="G304" s="165"/>
      <c r="H304" s="172"/>
      <c r="I304" s="167"/>
    </row>
    <row r="305" spans="1:9" ht="18" customHeight="1">
      <c r="A305" s="68" t="s">
        <v>334</v>
      </c>
      <c r="B305" s="168">
        <v>1014</v>
      </c>
      <c r="C305" s="169">
        <v>314</v>
      </c>
      <c r="D305" s="175"/>
      <c r="E305" s="163"/>
      <c r="F305" s="171"/>
      <c r="G305" s="165"/>
      <c r="H305" s="172"/>
      <c r="I305" s="167"/>
    </row>
    <row r="306" spans="1:9" ht="18" customHeight="1">
      <c r="A306" s="68" t="s">
        <v>335</v>
      </c>
      <c r="B306" s="168">
        <v>182</v>
      </c>
      <c r="C306" s="169">
        <v>182</v>
      </c>
      <c r="D306" s="175"/>
      <c r="E306" s="163"/>
      <c r="F306" s="171"/>
      <c r="G306" s="165"/>
      <c r="H306" s="172"/>
      <c r="I306" s="167"/>
    </row>
    <row r="307" spans="1:9" s="62" customFormat="1" ht="18" customHeight="1">
      <c r="A307" s="67" t="s">
        <v>336</v>
      </c>
      <c r="B307" s="73">
        <v>62</v>
      </c>
      <c r="C307" s="161">
        <v>62</v>
      </c>
      <c r="D307" s="162">
        <f>SUM(D308:D310)</f>
        <v>77</v>
      </c>
      <c r="E307" s="163"/>
      <c r="F307" s="164">
        <f>SUM(F308:F310)</f>
        <v>77</v>
      </c>
      <c r="G307" s="165"/>
      <c r="H307" s="166"/>
      <c r="I307" s="167"/>
    </row>
    <row r="308" spans="1:9" ht="18" customHeight="1">
      <c r="A308" s="68" t="s">
        <v>130</v>
      </c>
      <c r="B308" s="168">
        <v>44</v>
      </c>
      <c r="C308" s="169">
        <v>44</v>
      </c>
      <c r="D308" s="175">
        <v>55</v>
      </c>
      <c r="E308" s="163"/>
      <c r="F308" s="171">
        <v>55</v>
      </c>
      <c r="G308" s="165"/>
      <c r="H308" s="172"/>
      <c r="I308" s="167"/>
    </row>
    <row r="309" spans="1:9" ht="18" customHeight="1">
      <c r="A309" s="68" t="s">
        <v>131</v>
      </c>
      <c r="B309" s="168">
        <v>8</v>
      </c>
      <c r="C309" s="169">
        <v>8</v>
      </c>
      <c r="D309" s="175">
        <v>22</v>
      </c>
      <c r="E309" s="163"/>
      <c r="F309" s="171">
        <v>22</v>
      </c>
      <c r="G309" s="165"/>
      <c r="H309" s="172"/>
      <c r="I309" s="167"/>
    </row>
    <row r="310" spans="1:9" ht="18" customHeight="1">
      <c r="A310" s="68" t="s">
        <v>690</v>
      </c>
      <c r="B310" s="168">
        <v>10</v>
      </c>
      <c r="C310" s="169">
        <v>10</v>
      </c>
      <c r="D310" s="175"/>
      <c r="E310" s="163"/>
      <c r="F310" s="171"/>
      <c r="G310" s="165"/>
      <c r="H310" s="172"/>
      <c r="I310" s="167"/>
    </row>
    <row r="311" spans="1:9" s="62" customFormat="1" ht="18" customHeight="1">
      <c r="A311" s="67" t="s">
        <v>337</v>
      </c>
      <c r="B311" s="73">
        <v>4952</v>
      </c>
      <c r="C311" s="161">
        <v>2600</v>
      </c>
      <c r="D311" s="162">
        <f>SUM(D312:D313)</f>
        <v>5889</v>
      </c>
      <c r="E311" s="163"/>
      <c r="F311" s="164">
        <f>SUM(F312:F313)</f>
        <v>3089</v>
      </c>
      <c r="G311" s="165"/>
      <c r="H311" s="166"/>
      <c r="I311" s="167"/>
    </row>
    <row r="312" spans="1:9" ht="18" customHeight="1">
      <c r="A312" s="68" t="s">
        <v>338</v>
      </c>
      <c r="B312" s="168">
        <v>268</v>
      </c>
      <c r="C312" s="169">
        <v>100</v>
      </c>
      <c r="D312" s="175">
        <v>266</v>
      </c>
      <c r="E312" s="163"/>
      <c r="F312" s="171">
        <v>106</v>
      </c>
      <c r="G312" s="165"/>
      <c r="H312" s="172"/>
      <c r="I312" s="167"/>
    </row>
    <row r="313" spans="1:9" ht="18" customHeight="1">
      <c r="A313" s="68" t="s">
        <v>339</v>
      </c>
      <c r="B313" s="168">
        <v>4684</v>
      </c>
      <c r="C313" s="169">
        <v>2500</v>
      </c>
      <c r="D313" s="175">
        <v>5623</v>
      </c>
      <c r="E313" s="163"/>
      <c r="F313" s="171">
        <v>2983</v>
      </c>
      <c r="G313" s="165"/>
      <c r="H313" s="172"/>
      <c r="I313" s="167"/>
    </row>
    <row r="314" spans="1:9" s="62" customFormat="1" ht="18" customHeight="1">
      <c r="A314" s="67" t="s">
        <v>340</v>
      </c>
      <c r="B314" s="73">
        <v>724</v>
      </c>
      <c r="C314" s="161">
        <v>1</v>
      </c>
      <c r="D314" s="162">
        <f>SUM(D315:D316)</f>
        <v>721</v>
      </c>
      <c r="E314" s="163"/>
      <c r="F314" s="164"/>
      <c r="G314" s="165"/>
      <c r="H314" s="166"/>
      <c r="I314" s="167"/>
    </row>
    <row r="315" spans="1:9" ht="18" customHeight="1">
      <c r="A315" s="68" t="s">
        <v>341</v>
      </c>
      <c r="B315" s="168">
        <v>668</v>
      </c>
      <c r="C315" s="169">
        <v>1</v>
      </c>
      <c r="D315" s="175">
        <v>678</v>
      </c>
      <c r="E315" s="163"/>
      <c r="F315" s="171"/>
      <c r="G315" s="165"/>
      <c r="H315" s="172"/>
      <c r="I315" s="167"/>
    </row>
    <row r="316" spans="1:9" ht="18" customHeight="1">
      <c r="A316" s="68" t="s">
        <v>342</v>
      </c>
      <c r="B316" s="168">
        <v>56</v>
      </c>
      <c r="C316" s="169"/>
      <c r="D316" s="175">
        <v>43</v>
      </c>
      <c r="E316" s="163"/>
      <c r="F316" s="171"/>
      <c r="G316" s="165"/>
      <c r="H316" s="172"/>
      <c r="I316" s="167"/>
    </row>
    <row r="317" spans="1:9" s="62" customFormat="1" ht="18" customHeight="1">
      <c r="A317" s="67" t="s">
        <v>691</v>
      </c>
      <c r="B317" s="73">
        <v>1481</v>
      </c>
      <c r="C317" s="161"/>
      <c r="D317" s="162">
        <f>SUM(D318:D319)</f>
        <v>1437</v>
      </c>
      <c r="E317" s="163"/>
      <c r="F317" s="164"/>
      <c r="G317" s="165"/>
      <c r="H317" s="166"/>
      <c r="I317" s="167"/>
    </row>
    <row r="318" spans="1:9" ht="18" customHeight="1">
      <c r="A318" s="174" t="s">
        <v>343</v>
      </c>
      <c r="B318" s="168">
        <v>8</v>
      </c>
      <c r="C318" s="169"/>
      <c r="D318" s="175">
        <v>8</v>
      </c>
      <c r="E318" s="163"/>
      <c r="F318" s="171"/>
      <c r="G318" s="165"/>
      <c r="H318" s="172"/>
      <c r="I318" s="167"/>
    </row>
    <row r="319" spans="1:9" ht="18" customHeight="1">
      <c r="A319" s="174" t="s">
        <v>344</v>
      </c>
      <c r="B319" s="168">
        <v>1473</v>
      </c>
      <c r="C319" s="169"/>
      <c r="D319" s="175">
        <v>1429</v>
      </c>
      <c r="E319" s="163"/>
      <c r="F319" s="171"/>
      <c r="G319" s="165"/>
      <c r="H319" s="172"/>
      <c r="I319" s="167"/>
    </row>
    <row r="320" spans="1:9" s="62" customFormat="1" ht="18" customHeight="1">
      <c r="A320" s="67" t="s">
        <v>345</v>
      </c>
      <c r="B320" s="73">
        <v>151</v>
      </c>
      <c r="C320" s="161">
        <v>28</v>
      </c>
      <c r="D320" s="162">
        <f>SUM(D321:D322)</f>
        <v>107</v>
      </c>
      <c r="E320" s="163"/>
      <c r="F320" s="164"/>
      <c r="G320" s="165"/>
      <c r="H320" s="166"/>
      <c r="I320" s="167"/>
    </row>
    <row r="321" spans="1:9" s="62" customFormat="1" ht="18" customHeight="1">
      <c r="A321" s="68" t="s">
        <v>692</v>
      </c>
      <c r="B321" s="191">
        <v>28</v>
      </c>
      <c r="C321" s="192">
        <v>28</v>
      </c>
      <c r="D321" s="193"/>
      <c r="E321" s="163"/>
      <c r="F321" s="194"/>
      <c r="G321" s="165"/>
      <c r="H321" s="166"/>
      <c r="I321" s="167"/>
    </row>
    <row r="322" spans="1:9" ht="18" customHeight="1">
      <c r="A322" s="70" t="s">
        <v>346</v>
      </c>
      <c r="B322" s="168">
        <v>123</v>
      </c>
      <c r="C322" s="169"/>
      <c r="D322" s="175">
        <v>107</v>
      </c>
      <c r="E322" s="163"/>
      <c r="F322" s="171"/>
      <c r="G322" s="165"/>
      <c r="H322" s="172"/>
      <c r="I322" s="167"/>
    </row>
    <row r="323" spans="1:9" s="62" customFormat="1" ht="18" customHeight="1">
      <c r="A323" s="67" t="s">
        <v>347</v>
      </c>
      <c r="B323" s="73">
        <v>10163</v>
      </c>
      <c r="C323" s="161">
        <v>9878</v>
      </c>
      <c r="D323" s="162">
        <f>SUM(D324)</f>
        <v>2170</v>
      </c>
      <c r="E323" s="163"/>
      <c r="F323" s="164">
        <f>SUM(F324)</f>
        <v>1739</v>
      </c>
      <c r="G323" s="165"/>
      <c r="H323" s="166"/>
      <c r="I323" s="167"/>
    </row>
    <row r="324" spans="1:9" ht="18" customHeight="1" thickBot="1">
      <c r="A324" s="68" t="s">
        <v>348</v>
      </c>
      <c r="B324" s="177">
        <v>10163</v>
      </c>
      <c r="C324" s="178">
        <v>9878</v>
      </c>
      <c r="D324" s="179">
        <v>2170</v>
      </c>
      <c r="E324" s="180"/>
      <c r="F324" s="181">
        <v>1739</v>
      </c>
      <c r="G324" s="182"/>
      <c r="H324" s="172"/>
      <c r="I324" s="167"/>
    </row>
    <row r="325" spans="1:9" s="160" customFormat="1" ht="18" customHeight="1">
      <c r="A325" s="190" t="s">
        <v>349</v>
      </c>
      <c r="B325" s="153">
        <v>105344</v>
      </c>
      <c r="C325" s="154">
        <v>53083</v>
      </c>
      <c r="D325" s="155">
        <f>D326+D330+D334+D337+D345+D353+D356+D360+D366</f>
        <v>75409</v>
      </c>
      <c r="E325" s="156">
        <f>(D325/B325-1)*100</f>
        <v>-28.4</v>
      </c>
      <c r="F325" s="157">
        <f>SUM(F326,F330,F334,F337,F345,F353,F356,F360,F366)</f>
        <v>60223</v>
      </c>
      <c r="G325" s="158">
        <f>(F325/C325-1)*100</f>
        <v>13.5</v>
      </c>
      <c r="H325" s="159"/>
      <c r="I325" s="167"/>
    </row>
    <row r="326" spans="1:9" s="62" customFormat="1" ht="18" customHeight="1">
      <c r="A326" s="67" t="s">
        <v>350</v>
      </c>
      <c r="B326" s="73">
        <v>1882</v>
      </c>
      <c r="C326" s="161">
        <v>1882</v>
      </c>
      <c r="D326" s="162">
        <f>SUM(D327:D329)</f>
        <v>2898</v>
      </c>
      <c r="E326" s="163"/>
      <c r="F326" s="164">
        <f>SUM(F327:F329)</f>
        <v>2898</v>
      </c>
      <c r="G326" s="165"/>
      <c r="H326" s="166"/>
      <c r="I326" s="167"/>
    </row>
    <row r="327" spans="1:9" ht="18" customHeight="1">
      <c r="A327" s="68" t="s">
        <v>130</v>
      </c>
      <c r="B327" s="168">
        <v>1882</v>
      </c>
      <c r="C327" s="169">
        <v>1882</v>
      </c>
      <c r="D327" s="175">
        <v>2879</v>
      </c>
      <c r="E327" s="163"/>
      <c r="F327" s="171">
        <v>2879</v>
      </c>
      <c r="G327" s="165"/>
      <c r="H327" s="172"/>
      <c r="I327" s="167"/>
    </row>
    <row r="328" spans="1:9" ht="18" customHeight="1">
      <c r="A328" s="68" t="s">
        <v>131</v>
      </c>
      <c r="B328" s="168"/>
      <c r="C328" s="169"/>
      <c r="D328" s="175">
        <v>3</v>
      </c>
      <c r="E328" s="163"/>
      <c r="F328" s="171">
        <v>3</v>
      </c>
      <c r="G328" s="165"/>
      <c r="H328" s="172"/>
      <c r="I328" s="167"/>
    </row>
    <row r="329" spans="1:9" ht="18" customHeight="1">
      <c r="A329" s="68" t="s">
        <v>693</v>
      </c>
      <c r="B329" s="168"/>
      <c r="C329" s="169"/>
      <c r="D329" s="175">
        <v>16</v>
      </c>
      <c r="E329" s="163"/>
      <c r="F329" s="171">
        <v>16</v>
      </c>
      <c r="G329" s="165"/>
      <c r="H329" s="172"/>
      <c r="I329" s="167"/>
    </row>
    <row r="330" spans="1:9" s="62" customFormat="1" ht="18" customHeight="1">
      <c r="A330" s="67" t="s">
        <v>351</v>
      </c>
      <c r="B330" s="73">
        <v>3689</v>
      </c>
      <c r="C330" s="161">
        <v>2502</v>
      </c>
      <c r="D330" s="162">
        <f>SUM(D331:D333)</f>
        <v>1785</v>
      </c>
      <c r="E330" s="163"/>
      <c r="F330" s="164">
        <f>SUM(F331:G333)</f>
        <v>1368</v>
      </c>
      <c r="G330" s="165"/>
      <c r="H330" s="166"/>
      <c r="I330" s="167"/>
    </row>
    <row r="331" spans="1:9" ht="18" customHeight="1">
      <c r="A331" s="68" t="s">
        <v>352</v>
      </c>
      <c r="B331" s="168">
        <v>2099</v>
      </c>
      <c r="C331" s="169">
        <v>2085</v>
      </c>
      <c r="D331" s="175">
        <v>1145</v>
      </c>
      <c r="E331" s="163"/>
      <c r="F331" s="171">
        <v>1095</v>
      </c>
      <c r="G331" s="165"/>
      <c r="H331" s="172"/>
      <c r="I331" s="167"/>
    </row>
    <row r="332" spans="1:9" ht="18" customHeight="1">
      <c r="A332" s="68" t="s">
        <v>353</v>
      </c>
      <c r="B332" s="168">
        <v>267</v>
      </c>
      <c r="C332" s="169">
        <v>267</v>
      </c>
      <c r="D332" s="175">
        <v>273</v>
      </c>
      <c r="E332" s="163"/>
      <c r="F332" s="171">
        <v>273</v>
      </c>
      <c r="G332" s="165"/>
      <c r="H332" s="172"/>
      <c r="I332" s="167"/>
    </row>
    <row r="333" spans="1:9" ht="18" customHeight="1">
      <c r="A333" s="68" t="s">
        <v>354</v>
      </c>
      <c r="B333" s="168">
        <v>1323</v>
      </c>
      <c r="C333" s="169">
        <v>150</v>
      </c>
      <c r="D333" s="175">
        <v>367</v>
      </c>
      <c r="E333" s="163"/>
      <c r="F333" s="171"/>
      <c r="G333" s="165"/>
      <c r="H333" s="172"/>
      <c r="I333" s="167"/>
    </row>
    <row r="334" spans="1:9" s="62" customFormat="1" ht="18" customHeight="1">
      <c r="A334" s="67" t="s">
        <v>355</v>
      </c>
      <c r="B334" s="73">
        <v>9197</v>
      </c>
      <c r="C334" s="161">
        <v>6954</v>
      </c>
      <c r="D334" s="162">
        <f>SUM(D335:D336)</f>
        <v>11703</v>
      </c>
      <c r="E334" s="163"/>
      <c r="F334" s="164">
        <f>SUM(F335:F336)</f>
        <v>9387</v>
      </c>
      <c r="G334" s="165"/>
      <c r="H334" s="166"/>
      <c r="I334" s="167"/>
    </row>
    <row r="335" spans="1:9" ht="18" customHeight="1">
      <c r="A335" s="68" t="s">
        <v>356</v>
      </c>
      <c r="B335" s="168">
        <v>7940</v>
      </c>
      <c r="C335" s="169">
        <v>6954</v>
      </c>
      <c r="D335" s="175">
        <v>10404</v>
      </c>
      <c r="E335" s="163"/>
      <c r="F335" s="171">
        <v>9387</v>
      </c>
      <c r="G335" s="165"/>
      <c r="H335" s="172"/>
      <c r="I335" s="167"/>
    </row>
    <row r="336" spans="1:9" ht="18" customHeight="1">
      <c r="A336" s="68" t="s">
        <v>357</v>
      </c>
      <c r="B336" s="168">
        <v>1257</v>
      </c>
      <c r="C336" s="169"/>
      <c r="D336" s="175">
        <v>1299</v>
      </c>
      <c r="E336" s="163"/>
      <c r="F336" s="171"/>
      <c r="G336" s="165"/>
      <c r="H336" s="172"/>
      <c r="I336" s="167"/>
    </row>
    <row r="337" spans="1:9" s="62" customFormat="1" ht="18" customHeight="1">
      <c r="A337" s="67" t="s">
        <v>358</v>
      </c>
      <c r="B337" s="73">
        <v>11221</v>
      </c>
      <c r="C337" s="161">
        <v>5717</v>
      </c>
      <c r="D337" s="162">
        <f>SUM(D338:D344)</f>
        <v>12145</v>
      </c>
      <c r="E337" s="163"/>
      <c r="F337" s="164">
        <f>SUM(F338:F344)</f>
        <v>6634</v>
      </c>
      <c r="G337" s="165"/>
      <c r="H337" s="166"/>
      <c r="I337" s="167"/>
    </row>
    <row r="338" spans="1:9" ht="18" customHeight="1">
      <c r="A338" s="68" t="s">
        <v>359</v>
      </c>
      <c r="B338" s="168">
        <v>1103</v>
      </c>
      <c r="C338" s="169">
        <v>1100</v>
      </c>
      <c r="D338" s="175">
        <v>1228</v>
      </c>
      <c r="E338" s="163"/>
      <c r="F338" s="171">
        <v>1228</v>
      </c>
      <c r="G338" s="165"/>
      <c r="H338" s="172"/>
      <c r="I338" s="167"/>
    </row>
    <row r="339" spans="1:9" ht="18" customHeight="1">
      <c r="A339" s="68" t="s">
        <v>360</v>
      </c>
      <c r="B339" s="168">
        <v>249</v>
      </c>
      <c r="C339" s="169">
        <v>245</v>
      </c>
      <c r="D339" s="175">
        <v>315</v>
      </c>
      <c r="E339" s="163"/>
      <c r="F339" s="171">
        <v>315</v>
      </c>
      <c r="G339" s="165"/>
      <c r="H339" s="172"/>
      <c r="I339" s="167"/>
    </row>
    <row r="340" spans="1:9" ht="18" customHeight="1">
      <c r="A340" s="68" t="s">
        <v>361</v>
      </c>
      <c r="B340" s="168">
        <v>648</v>
      </c>
      <c r="C340" s="169">
        <v>648</v>
      </c>
      <c r="D340" s="175">
        <v>640</v>
      </c>
      <c r="E340" s="163"/>
      <c r="F340" s="171">
        <v>590</v>
      </c>
      <c r="G340" s="165"/>
      <c r="H340" s="172"/>
      <c r="I340" s="167"/>
    </row>
    <row r="341" spans="1:9" ht="18" customHeight="1">
      <c r="A341" s="68" t="s">
        <v>362</v>
      </c>
      <c r="B341" s="168">
        <v>739</v>
      </c>
      <c r="C341" s="169">
        <v>739</v>
      </c>
      <c r="D341" s="175">
        <v>1085</v>
      </c>
      <c r="E341" s="163"/>
      <c r="F341" s="171">
        <v>1085</v>
      </c>
      <c r="G341" s="165"/>
      <c r="H341" s="172"/>
      <c r="I341" s="167"/>
    </row>
    <row r="342" spans="1:9" ht="18" customHeight="1">
      <c r="A342" s="68" t="s">
        <v>363</v>
      </c>
      <c r="B342" s="168">
        <v>7403</v>
      </c>
      <c r="C342" s="169">
        <v>2978</v>
      </c>
      <c r="D342" s="175">
        <v>8206</v>
      </c>
      <c r="E342" s="163"/>
      <c r="F342" s="171">
        <v>3298</v>
      </c>
      <c r="G342" s="165"/>
      <c r="H342" s="172"/>
      <c r="I342" s="167"/>
    </row>
    <row r="343" spans="1:9" ht="18" customHeight="1">
      <c r="A343" s="68" t="s">
        <v>364</v>
      </c>
      <c r="B343" s="168">
        <v>1044</v>
      </c>
      <c r="C343" s="169"/>
      <c r="D343" s="175">
        <v>474</v>
      </c>
      <c r="E343" s="163"/>
      <c r="F343" s="171"/>
      <c r="G343" s="165"/>
      <c r="H343" s="172"/>
      <c r="I343" s="167"/>
    </row>
    <row r="344" spans="1:9" ht="18" customHeight="1">
      <c r="A344" s="68" t="s">
        <v>365</v>
      </c>
      <c r="B344" s="168">
        <v>35</v>
      </c>
      <c r="C344" s="169">
        <v>7</v>
      </c>
      <c r="D344" s="175">
        <v>197</v>
      </c>
      <c r="E344" s="163"/>
      <c r="F344" s="171">
        <v>118</v>
      </c>
      <c r="G344" s="165"/>
      <c r="H344" s="172"/>
      <c r="I344" s="167"/>
    </row>
    <row r="345" spans="1:9" s="62" customFormat="1" ht="18" customHeight="1">
      <c r="A345" s="67" t="s">
        <v>366</v>
      </c>
      <c r="B345" s="73">
        <v>70676</v>
      </c>
      <c r="C345" s="161">
        <v>28746</v>
      </c>
      <c r="D345" s="162">
        <f>SUM(D346:D352)</f>
        <v>32694</v>
      </c>
      <c r="E345" s="163"/>
      <c r="F345" s="164">
        <f>SUM(F346:F352)</f>
        <v>32529</v>
      </c>
      <c r="G345" s="165"/>
      <c r="H345" s="166"/>
      <c r="I345" s="167"/>
    </row>
    <row r="346" spans="1:9" ht="18" customHeight="1">
      <c r="A346" s="68" t="s">
        <v>367</v>
      </c>
      <c r="B346" s="168">
        <v>1438</v>
      </c>
      <c r="C346" s="169">
        <v>1438</v>
      </c>
      <c r="D346" s="175">
        <v>1595</v>
      </c>
      <c r="E346" s="163"/>
      <c r="F346" s="171">
        <v>1595</v>
      </c>
      <c r="G346" s="165"/>
      <c r="H346" s="172"/>
      <c r="I346" s="167"/>
    </row>
    <row r="347" spans="1:9" ht="18" customHeight="1">
      <c r="A347" s="68" t="s">
        <v>368</v>
      </c>
      <c r="B347" s="168">
        <v>5192</v>
      </c>
      <c r="C347" s="169">
        <v>5192</v>
      </c>
      <c r="D347" s="175">
        <v>5688</v>
      </c>
      <c r="E347" s="163"/>
      <c r="F347" s="171">
        <v>5688</v>
      </c>
      <c r="G347" s="165"/>
      <c r="H347" s="172"/>
      <c r="I347" s="167"/>
    </row>
    <row r="348" spans="1:9" ht="18" customHeight="1">
      <c r="A348" s="68" t="s">
        <v>369</v>
      </c>
      <c r="B348" s="168">
        <v>327</v>
      </c>
      <c r="C348" s="169">
        <v>48</v>
      </c>
      <c r="D348" s="175">
        <v>213</v>
      </c>
      <c r="E348" s="163"/>
      <c r="F348" s="171">
        <v>48</v>
      </c>
      <c r="G348" s="165"/>
      <c r="H348" s="172"/>
      <c r="I348" s="167"/>
    </row>
    <row r="349" spans="1:9" ht="18" customHeight="1">
      <c r="A349" s="68" t="s">
        <v>370</v>
      </c>
      <c r="B349" s="168">
        <v>56773</v>
      </c>
      <c r="C349" s="169">
        <v>19827</v>
      </c>
      <c r="D349" s="175"/>
      <c r="E349" s="163"/>
      <c r="F349" s="171"/>
      <c r="G349" s="165"/>
      <c r="H349" s="172"/>
      <c r="I349" s="167"/>
    </row>
    <row r="350" spans="1:9" ht="18" customHeight="1">
      <c r="A350" s="68" t="s">
        <v>694</v>
      </c>
      <c r="B350" s="168">
        <v>3785</v>
      </c>
      <c r="C350" s="169">
        <v>1347</v>
      </c>
      <c r="D350" s="175">
        <v>24516</v>
      </c>
      <c r="E350" s="163"/>
      <c r="F350" s="171">
        <v>24516</v>
      </c>
      <c r="G350" s="165"/>
      <c r="H350" s="172"/>
      <c r="I350" s="167"/>
    </row>
    <row r="351" spans="1:9" ht="18" customHeight="1">
      <c r="A351" s="68" t="s">
        <v>371</v>
      </c>
      <c r="B351" s="168">
        <v>2627</v>
      </c>
      <c r="C351" s="169">
        <v>360</v>
      </c>
      <c r="D351" s="175"/>
      <c r="E351" s="163"/>
      <c r="F351" s="171"/>
      <c r="G351" s="165"/>
      <c r="H351" s="172"/>
      <c r="I351" s="167"/>
    </row>
    <row r="352" spans="1:9" ht="18" customHeight="1">
      <c r="A352" s="68" t="s">
        <v>372</v>
      </c>
      <c r="B352" s="168">
        <v>534</v>
      </c>
      <c r="C352" s="169">
        <v>534</v>
      </c>
      <c r="D352" s="175">
        <v>682</v>
      </c>
      <c r="E352" s="163"/>
      <c r="F352" s="171">
        <v>682</v>
      </c>
      <c r="G352" s="165"/>
      <c r="H352" s="172"/>
      <c r="I352" s="167"/>
    </row>
    <row r="353" spans="1:9" s="62" customFormat="1" ht="18" customHeight="1">
      <c r="A353" s="67" t="s">
        <v>373</v>
      </c>
      <c r="B353" s="73">
        <v>130</v>
      </c>
      <c r="C353" s="161"/>
      <c r="D353" s="162">
        <f>SUM(D354:D355)</f>
        <v>206</v>
      </c>
      <c r="E353" s="163"/>
      <c r="F353" s="164"/>
      <c r="G353" s="165"/>
      <c r="H353" s="166"/>
      <c r="I353" s="167"/>
    </row>
    <row r="354" spans="1:9" s="62" customFormat="1" ht="18" customHeight="1">
      <c r="A354" s="68" t="s">
        <v>374</v>
      </c>
      <c r="B354" s="73"/>
      <c r="C354" s="161"/>
      <c r="D354" s="193">
        <v>200</v>
      </c>
      <c r="E354" s="163"/>
      <c r="F354" s="164"/>
      <c r="G354" s="165"/>
      <c r="H354" s="166"/>
      <c r="I354" s="167"/>
    </row>
    <row r="355" spans="1:9" ht="18" customHeight="1">
      <c r="A355" s="68" t="s">
        <v>695</v>
      </c>
      <c r="B355" s="168">
        <v>130</v>
      </c>
      <c r="C355" s="169"/>
      <c r="D355" s="175">
        <v>6</v>
      </c>
      <c r="E355" s="163"/>
      <c r="F355" s="171"/>
      <c r="G355" s="165"/>
      <c r="H355" s="172"/>
      <c r="I355" s="167"/>
    </row>
    <row r="356" spans="1:9" s="62" customFormat="1" ht="18" customHeight="1">
      <c r="A356" s="67" t="s">
        <v>375</v>
      </c>
      <c r="B356" s="73">
        <v>8336</v>
      </c>
      <c r="C356" s="161">
        <v>7282</v>
      </c>
      <c r="D356" s="162">
        <f>SUM(D357:D359)</f>
        <v>8513</v>
      </c>
      <c r="E356" s="163"/>
      <c r="F356" s="164">
        <f>SUM(F357:F359)</f>
        <v>7265</v>
      </c>
      <c r="G356" s="165"/>
      <c r="H356" s="166"/>
      <c r="I356" s="167"/>
    </row>
    <row r="357" spans="1:9" ht="18" customHeight="1">
      <c r="A357" s="68" t="s">
        <v>376</v>
      </c>
      <c r="B357" s="168">
        <v>87</v>
      </c>
      <c r="C357" s="169">
        <v>87</v>
      </c>
      <c r="D357" s="175">
        <v>85</v>
      </c>
      <c r="E357" s="163"/>
      <c r="F357" s="171">
        <v>85</v>
      </c>
      <c r="G357" s="165"/>
      <c r="H357" s="172"/>
      <c r="I357" s="167"/>
    </row>
    <row r="358" spans="1:9" ht="18" customHeight="1">
      <c r="A358" s="68" t="s">
        <v>377</v>
      </c>
      <c r="B358" s="168">
        <v>7374</v>
      </c>
      <c r="C358" s="169">
        <v>6360</v>
      </c>
      <c r="D358" s="175">
        <v>7405</v>
      </c>
      <c r="E358" s="163"/>
      <c r="F358" s="171">
        <v>6236</v>
      </c>
      <c r="G358" s="165"/>
      <c r="H358" s="172"/>
      <c r="I358" s="167"/>
    </row>
    <row r="359" spans="1:9" ht="18" customHeight="1">
      <c r="A359" s="68" t="s">
        <v>378</v>
      </c>
      <c r="B359" s="168">
        <v>875</v>
      </c>
      <c r="C359" s="169">
        <v>835</v>
      </c>
      <c r="D359" s="175">
        <v>1023</v>
      </c>
      <c r="E359" s="163"/>
      <c r="F359" s="171">
        <v>944</v>
      </c>
      <c r="G359" s="165"/>
      <c r="H359" s="172"/>
      <c r="I359" s="167"/>
    </row>
    <row r="360" spans="1:9" s="62" customFormat="1" ht="18" customHeight="1">
      <c r="A360" s="67" t="s">
        <v>379</v>
      </c>
      <c r="B360" s="73">
        <v>98</v>
      </c>
      <c r="C360" s="161"/>
      <c r="D360" s="162">
        <f>SUM(D361:D365)</f>
        <v>265</v>
      </c>
      <c r="E360" s="163"/>
      <c r="F360" s="164">
        <f>SUM(F361:F365)</f>
        <v>107</v>
      </c>
      <c r="G360" s="165"/>
      <c r="H360" s="166"/>
      <c r="I360" s="167"/>
    </row>
    <row r="361" spans="1:9" ht="18" customHeight="1">
      <c r="A361" s="68" t="s">
        <v>130</v>
      </c>
      <c r="B361" s="168"/>
      <c r="C361" s="169"/>
      <c r="D361" s="175"/>
      <c r="E361" s="163"/>
      <c r="F361" s="171"/>
      <c r="G361" s="165"/>
      <c r="H361" s="172"/>
      <c r="I361" s="167"/>
    </row>
    <row r="362" spans="1:9" ht="18" customHeight="1">
      <c r="A362" s="68" t="s">
        <v>131</v>
      </c>
      <c r="B362" s="168"/>
      <c r="C362" s="169"/>
      <c r="D362" s="175"/>
      <c r="E362" s="163"/>
      <c r="F362" s="171"/>
      <c r="G362" s="165"/>
      <c r="H362" s="172"/>
      <c r="I362" s="167"/>
    </row>
    <row r="363" spans="1:9" ht="18" customHeight="1">
      <c r="A363" s="68" t="s">
        <v>696</v>
      </c>
      <c r="B363" s="168">
        <v>28</v>
      </c>
      <c r="C363" s="169"/>
      <c r="D363" s="175">
        <v>1</v>
      </c>
      <c r="E363" s="163"/>
      <c r="F363" s="171"/>
      <c r="G363" s="165"/>
      <c r="H363" s="172"/>
      <c r="I363" s="167"/>
    </row>
    <row r="364" spans="1:9" ht="18" customHeight="1">
      <c r="A364" s="68" t="s">
        <v>380</v>
      </c>
      <c r="B364" s="168">
        <v>36</v>
      </c>
      <c r="C364" s="169"/>
      <c r="D364" s="175">
        <v>123</v>
      </c>
      <c r="E364" s="163"/>
      <c r="F364" s="171">
        <v>107</v>
      </c>
      <c r="G364" s="165"/>
      <c r="H364" s="172"/>
      <c r="I364" s="167"/>
    </row>
    <row r="365" spans="1:9" ht="18" customHeight="1">
      <c r="A365" s="68" t="s">
        <v>381</v>
      </c>
      <c r="B365" s="168">
        <v>34</v>
      </c>
      <c r="C365" s="169"/>
      <c r="D365" s="175">
        <v>141</v>
      </c>
      <c r="E365" s="163"/>
      <c r="F365" s="171"/>
      <c r="G365" s="165"/>
      <c r="H365" s="172"/>
      <c r="I365" s="167"/>
    </row>
    <row r="366" spans="1:9" s="62" customFormat="1" ht="18" customHeight="1">
      <c r="A366" s="67" t="s">
        <v>382</v>
      </c>
      <c r="B366" s="73">
        <v>115</v>
      </c>
      <c r="C366" s="161"/>
      <c r="D366" s="162">
        <f>SUM(D367)</f>
        <v>5200</v>
      </c>
      <c r="E366" s="163"/>
      <c r="F366" s="164">
        <f>SUM(F367)</f>
        <v>35</v>
      </c>
      <c r="G366" s="165"/>
      <c r="H366" s="166"/>
      <c r="I366" s="167"/>
    </row>
    <row r="367" spans="1:9" ht="18" customHeight="1" thickBot="1">
      <c r="A367" s="68" t="s">
        <v>383</v>
      </c>
      <c r="B367" s="177">
        <v>115</v>
      </c>
      <c r="C367" s="178"/>
      <c r="D367" s="179">
        <v>5200</v>
      </c>
      <c r="E367" s="180"/>
      <c r="F367" s="181">
        <v>35</v>
      </c>
      <c r="G367" s="182"/>
      <c r="H367" s="172"/>
      <c r="I367" s="167"/>
    </row>
    <row r="368" spans="1:9" s="160" customFormat="1" ht="18" customHeight="1">
      <c r="A368" s="190" t="s">
        <v>384</v>
      </c>
      <c r="B368" s="153">
        <v>6947</v>
      </c>
      <c r="C368" s="154">
        <v>2925</v>
      </c>
      <c r="D368" s="155">
        <f>D369+D373+D375+D381+D385+D387+D389+D392+D394+D396</f>
        <v>9255</v>
      </c>
      <c r="E368" s="156">
        <f>(D368/B368-1)*100</f>
        <v>33.2</v>
      </c>
      <c r="F368" s="157">
        <f>SUM(F369,F373,F375,F381,F387,F389,F392,F396)</f>
        <v>2965</v>
      </c>
      <c r="G368" s="158">
        <f>(F368/C368-1)*100</f>
        <v>1.4</v>
      </c>
      <c r="H368" s="159"/>
      <c r="I368" s="167"/>
    </row>
    <row r="369" spans="1:9" s="62" customFormat="1" ht="18" customHeight="1">
      <c r="A369" s="67" t="s">
        <v>385</v>
      </c>
      <c r="B369" s="73">
        <v>1394</v>
      </c>
      <c r="C369" s="161">
        <v>1394</v>
      </c>
      <c r="D369" s="162">
        <f>SUM(D370:D372)</f>
        <v>1612</v>
      </c>
      <c r="E369" s="163"/>
      <c r="F369" s="164">
        <f>SUM(F370:F372)</f>
        <v>1545</v>
      </c>
      <c r="G369" s="165"/>
      <c r="H369" s="166"/>
      <c r="I369" s="167"/>
    </row>
    <row r="370" spans="1:9" ht="18" customHeight="1">
      <c r="A370" s="68" t="s">
        <v>130</v>
      </c>
      <c r="B370" s="168">
        <v>1216</v>
      </c>
      <c r="C370" s="169">
        <v>1216</v>
      </c>
      <c r="D370" s="175">
        <v>1294</v>
      </c>
      <c r="E370" s="163"/>
      <c r="F370" s="171">
        <v>1294</v>
      </c>
      <c r="G370" s="165"/>
      <c r="H370" s="172"/>
      <c r="I370" s="167"/>
    </row>
    <row r="371" spans="1:9" ht="18" customHeight="1">
      <c r="A371" s="68" t="s">
        <v>131</v>
      </c>
      <c r="B371" s="168">
        <v>178</v>
      </c>
      <c r="C371" s="169">
        <v>178</v>
      </c>
      <c r="D371" s="175">
        <v>238</v>
      </c>
      <c r="E371" s="163"/>
      <c r="F371" s="171">
        <v>238</v>
      </c>
      <c r="G371" s="165"/>
      <c r="H371" s="172"/>
      <c r="I371" s="167"/>
    </row>
    <row r="372" spans="1:9" ht="18" customHeight="1">
      <c r="A372" s="68" t="s">
        <v>697</v>
      </c>
      <c r="B372" s="168"/>
      <c r="C372" s="169"/>
      <c r="D372" s="175">
        <v>80</v>
      </c>
      <c r="E372" s="163"/>
      <c r="F372" s="171">
        <v>13</v>
      </c>
      <c r="G372" s="165"/>
      <c r="H372" s="172"/>
      <c r="I372" s="167"/>
    </row>
    <row r="373" spans="1:9" s="62" customFormat="1" ht="18" customHeight="1">
      <c r="A373" s="67" t="s">
        <v>386</v>
      </c>
      <c r="B373" s="73"/>
      <c r="C373" s="161"/>
      <c r="D373" s="162">
        <f>SUM(D374)</f>
        <v>106</v>
      </c>
      <c r="E373" s="163"/>
      <c r="F373" s="164">
        <f>SUM(F374)</f>
        <v>0</v>
      </c>
      <c r="G373" s="165"/>
      <c r="H373" s="166"/>
      <c r="I373" s="167"/>
    </row>
    <row r="374" spans="1:9" ht="18" customHeight="1">
      <c r="A374" s="68" t="s">
        <v>387</v>
      </c>
      <c r="B374" s="168"/>
      <c r="C374" s="169"/>
      <c r="D374" s="175">
        <v>106</v>
      </c>
      <c r="E374" s="163"/>
      <c r="F374" s="171"/>
      <c r="G374" s="165"/>
      <c r="H374" s="172"/>
      <c r="I374" s="167"/>
    </row>
    <row r="375" spans="1:9" s="62" customFormat="1" ht="18" customHeight="1">
      <c r="A375" s="67" t="s">
        <v>388</v>
      </c>
      <c r="B375" s="73">
        <v>3444</v>
      </c>
      <c r="C375" s="161">
        <v>1202</v>
      </c>
      <c r="D375" s="162">
        <f>SUM(D376:D380)</f>
        <v>7077</v>
      </c>
      <c r="E375" s="163"/>
      <c r="F375" s="164">
        <f>SUM(F376:F380)</f>
        <v>1184</v>
      </c>
      <c r="G375" s="165"/>
      <c r="H375" s="166"/>
      <c r="I375" s="167"/>
    </row>
    <row r="376" spans="1:9" ht="18" customHeight="1">
      <c r="A376" s="68" t="s">
        <v>389</v>
      </c>
      <c r="B376" s="168">
        <v>115</v>
      </c>
      <c r="C376" s="169"/>
      <c r="D376" s="175"/>
      <c r="E376" s="163"/>
      <c r="F376" s="171"/>
      <c r="G376" s="165"/>
      <c r="H376" s="166"/>
      <c r="I376" s="167"/>
    </row>
    <row r="377" spans="1:9" ht="18" customHeight="1">
      <c r="A377" s="68" t="s">
        <v>390</v>
      </c>
      <c r="B377" s="168">
        <v>2271</v>
      </c>
      <c r="C377" s="169">
        <v>270</v>
      </c>
      <c r="D377" s="175">
        <v>6648</v>
      </c>
      <c r="E377" s="163"/>
      <c r="F377" s="171">
        <v>1077</v>
      </c>
      <c r="G377" s="165"/>
      <c r="H377" s="172"/>
      <c r="I377" s="167"/>
    </row>
    <row r="378" spans="1:9" ht="18" customHeight="1">
      <c r="A378" s="68" t="s">
        <v>391</v>
      </c>
      <c r="B378" s="168"/>
      <c r="C378" s="169">
        <v>932</v>
      </c>
      <c r="D378" s="175"/>
      <c r="E378" s="163"/>
      <c r="F378" s="171"/>
      <c r="G378" s="165"/>
      <c r="H378" s="172"/>
      <c r="I378" s="167"/>
    </row>
    <row r="379" spans="1:9" ht="18" customHeight="1">
      <c r="A379" s="68" t="s">
        <v>698</v>
      </c>
      <c r="B379" s="168"/>
      <c r="C379" s="169"/>
      <c r="D379" s="175">
        <v>134</v>
      </c>
      <c r="E379" s="163"/>
      <c r="F379" s="171">
        <v>20</v>
      </c>
      <c r="G379" s="165"/>
      <c r="H379" s="172"/>
      <c r="I379" s="167"/>
    </row>
    <row r="380" spans="1:9" ht="18" customHeight="1">
      <c r="A380" s="68" t="s">
        <v>392</v>
      </c>
      <c r="B380" s="168">
        <v>1058</v>
      </c>
      <c r="C380" s="169"/>
      <c r="D380" s="175">
        <v>295</v>
      </c>
      <c r="E380" s="163"/>
      <c r="F380" s="171">
        <v>87</v>
      </c>
      <c r="G380" s="165"/>
      <c r="H380" s="172"/>
      <c r="I380" s="167"/>
    </row>
    <row r="381" spans="1:9" s="62" customFormat="1" ht="18" customHeight="1">
      <c r="A381" s="67" t="s">
        <v>393</v>
      </c>
      <c r="B381" s="73">
        <v>1459</v>
      </c>
      <c r="C381" s="161">
        <v>156</v>
      </c>
      <c r="D381" s="162">
        <f>SUM(D382:D384)</f>
        <v>346</v>
      </c>
      <c r="E381" s="163"/>
      <c r="F381" s="164">
        <f>SUM(F382:F384)</f>
        <v>163</v>
      </c>
      <c r="G381" s="165"/>
      <c r="H381" s="166"/>
      <c r="I381" s="167"/>
    </row>
    <row r="382" spans="1:9" s="62" customFormat="1" ht="18" customHeight="1">
      <c r="A382" s="68" t="s">
        <v>699</v>
      </c>
      <c r="B382" s="73"/>
      <c r="C382" s="161"/>
      <c r="D382" s="193">
        <v>30</v>
      </c>
      <c r="E382" s="163"/>
      <c r="F382" s="164"/>
      <c r="G382" s="165"/>
      <c r="H382" s="166"/>
      <c r="I382" s="167"/>
    </row>
    <row r="383" spans="1:9" ht="18" customHeight="1">
      <c r="A383" s="68" t="s">
        <v>394</v>
      </c>
      <c r="B383" s="168">
        <v>1136</v>
      </c>
      <c r="C383" s="169">
        <v>156</v>
      </c>
      <c r="D383" s="175">
        <v>211</v>
      </c>
      <c r="E383" s="163"/>
      <c r="F383" s="171">
        <v>163</v>
      </c>
      <c r="G383" s="165"/>
      <c r="H383" s="172"/>
      <c r="I383" s="167"/>
    </row>
    <row r="384" spans="1:9" ht="18" customHeight="1">
      <c r="A384" s="68" t="s">
        <v>395</v>
      </c>
      <c r="B384" s="168">
        <v>323</v>
      </c>
      <c r="C384" s="169"/>
      <c r="D384" s="175">
        <v>105</v>
      </c>
      <c r="E384" s="163"/>
      <c r="F384" s="171"/>
      <c r="G384" s="165"/>
      <c r="H384" s="172"/>
      <c r="I384" s="167"/>
    </row>
    <row r="385" spans="1:9" s="62" customFormat="1" ht="18" customHeight="1">
      <c r="A385" s="67" t="s">
        <v>700</v>
      </c>
      <c r="B385" s="73"/>
      <c r="C385" s="161"/>
      <c r="D385" s="162">
        <f>SUM(D386)</f>
        <v>63</v>
      </c>
      <c r="E385" s="163"/>
      <c r="F385" s="164"/>
      <c r="G385" s="165"/>
      <c r="H385" s="166"/>
      <c r="I385" s="167"/>
    </row>
    <row r="386" spans="1:9" ht="18" customHeight="1">
      <c r="A386" s="68" t="s">
        <v>701</v>
      </c>
      <c r="B386" s="168"/>
      <c r="C386" s="169"/>
      <c r="D386" s="175">
        <v>63</v>
      </c>
      <c r="E386" s="163"/>
      <c r="F386" s="171"/>
      <c r="G386" s="165"/>
      <c r="H386" s="172"/>
      <c r="I386" s="167"/>
    </row>
    <row r="387" spans="1:9" s="62" customFormat="1" ht="73.5" customHeight="1">
      <c r="A387" s="67" t="s">
        <v>396</v>
      </c>
      <c r="B387" s="73">
        <v>154</v>
      </c>
      <c r="C387" s="161"/>
      <c r="D387" s="66">
        <f>SUM(D388)</f>
        <v>-90</v>
      </c>
      <c r="E387" s="163"/>
      <c r="F387" s="164"/>
      <c r="G387" s="165"/>
      <c r="H387" s="205" t="s">
        <v>702</v>
      </c>
      <c r="I387" s="167"/>
    </row>
    <row r="388" spans="1:9" ht="18" customHeight="1">
      <c r="A388" s="68" t="s">
        <v>397</v>
      </c>
      <c r="B388" s="168">
        <v>154</v>
      </c>
      <c r="C388" s="169"/>
      <c r="D388" s="56">
        <v>-90</v>
      </c>
      <c r="E388" s="163"/>
      <c r="F388" s="171"/>
      <c r="G388" s="165"/>
      <c r="H388" s="172"/>
      <c r="I388" s="167"/>
    </row>
    <row r="389" spans="1:9" s="62" customFormat="1" ht="18" customHeight="1">
      <c r="A389" s="67" t="s">
        <v>398</v>
      </c>
      <c r="B389" s="73">
        <v>150</v>
      </c>
      <c r="C389" s="161">
        <v>150</v>
      </c>
      <c r="D389" s="162">
        <f>SUM(D391)</f>
        <v>29</v>
      </c>
      <c r="E389" s="163"/>
      <c r="F389" s="164">
        <f>SUM(F390:F391)</f>
        <v>29</v>
      </c>
      <c r="G389" s="165"/>
      <c r="H389" s="166"/>
      <c r="I389" s="167"/>
    </row>
    <row r="390" spans="1:9" s="62" customFormat="1" ht="18" customHeight="1">
      <c r="A390" s="68" t="s">
        <v>399</v>
      </c>
      <c r="B390" s="191">
        <v>150</v>
      </c>
      <c r="C390" s="192">
        <v>150</v>
      </c>
      <c r="D390" s="162"/>
      <c r="E390" s="163"/>
      <c r="F390" s="164"/>
      <c r="G390" s="165"/>
      <c r="H390" s="166"/>
      <c r="I390" s="167"/>
    </row>
    <row r="391" spans="1:9" ht="18" customHeight="1">
      <c r="A391" s="68" t="s">
        <v>703</v>
      </c>
      <c r="B391" s="168"/>
      <c r="C391" s="169"/>
      <c r="D391" s="175">
        <v>29</v>
      </c>
      <c r="E391" s="163"/>
      <c r="F391" s="171">
        <v>29</v>
      </c>
      <c r="G391" s="165"/>
      <c r="H391" s="172"/>
      <c r="I391" s="167"/>
    </row>
    <row r="392" spans="1:9" s="62" customFormat="1" ht="18" customHeight="1">
      <c r="A392" s="67" t="s">
        <v>400</v>
      </c>
      <c r="B392" s="73">
        <v>323</v>
      </c>
      <c r="C392" s="161"/>
      <c r="D392" s="162">
        <f>SUM(D393)</f>
        <v>86</v>
      </c>
      <c r="E392" s="163"/>
      <c r="F392" s="164">
        <f>SUM(F393)</f>
        <v>41</v>
      </c>
      <c r="G392" s="165"/>
      <c r="H392" s="166"/>
      <c r="I392" s="167"/>
    </row>
    <row r="393" spans="1:9" ht="18" customHeight="1">
      <c r="A393" s="68" t="s">
        <v>401</v>
      </c>
      <c r="B393" s="168">
        <v>323</v>
      </c>
      <c r="C393" s="169"/>
      <c r="D393" s="175">
        <v>86</v>
      </c>
      <c r="E393" s="163"/>
      <c r="F393" s="171">
        <v>41</v>
      </c>
      <c r="G393" s="165"/>
      <c r="H393" s="172"/>
      <c r="I393" s="167"/>
    </row>
    <row r="394" spans="1:9" s="62" customFormat="1" ht="18" customHeight="1">
      <c r="A394" s="71" t="s">
        <v>704</v>
      </c>
      <c r="B394" s="73"/>
      <c r="C394" s="161"/>
      <c r="D394" s="162">
        <f>SUM(D395)</f>
        <v>23</v>
      </c>
      <c r="E394" s="163"/>
      <c r="F394" s="164"/>
      <c r="G394" s="165"/>
      <c r="H394" s="206"/>
      <c r="I394" s="167"/>
    </row>
    <row r="395" spans="1:9" ht="18" customHeight="1">
      <c r="A395" s="72" t="s">
        <v>705</v>
      </c>
      <c r="B395" s="168"/>
      <c r="C395" s="169"/>
      <c r="D395" s="175">
        <v>23</v>
      </c>
      <c r="E395" s="163"/>
      <c r="F395" s="171"/>
      <c r="G395" s="165"/>
      <c r="H395" s="207"/>
      <c r="I395" s="167"/>
    </row>
    <row r="396" spans="1:9" ht="18" customHeight="1">
      <c r="A396" s="71" t="s">
        <v>706</v>
      </c>
      <c r="B396" s="73">
        <v>23</v>
      </c>
      <c r="C396" s="161">
        <v>23</v>
      </c>
      <c r="D396" s="162">
        <f>SUM(D397)</f>
        <v>3</v>
      </c>
      <c r="E396" s="163"/>
      <c r="F396" s="164">
        <f>SUM(F397)</f>
        <v>3</v>
      </c>
      <c r="G396" s="165"/>
      <c r="H396" s="207"/>
      <c r="I396" s="167"/>
    </row>
    <row r="397" spans="1:9" ht="18" customHeight="1" thickBot="1">
      <c r="A397" s="72" t="s">
        <v>707</v>
      </c>
      <c r="B397" s="177">
        <v>23</v>
      </c>
      <c r="C397" s="178">
        <v>23</v>
      </c>
      <c r="D397" s="179">
        <v>3</v>
      </c>
      <c r="E397" s="180"/>
      <c r="F397" s="181">
        <v>3</v>
      </c>
      <c r="G397" s="182"/>
      <c r="H397" s="207"/>
      <c r="I397" s="167"/>
    </row>
    <row r="398" spans="1:9" s="160" customFormat="1" ht="45.75" customHeight="1">
      <c r="A398" s="190" t="s">
        <v>402</v>
      </c>
      <c r="B398" s="153">
        <v>76161</v>
      </c>
      <c r="C398" s="154">
        <v>73008</v>
      </c>
      <c r="D398" s="155">
        <f>D399+D404+D406+D409+D411</f>
        <v>26262</v>
      </c>
      <c r="E398" s="156">
        <f>(D398/B398-1)*100</f>
        <v>-65.5</v>
      </c>
      <c r="F398" s="157">
        <f>F399+F404+F406+F409+F411</f>
        <v>22526</v>
      </c>
      <c r="G398" s="196">
        <f>(F398/C398-1)*100</f>
        <v>-69.1</v>
      </c>
      <c r="H398" s="197" t="s">
        <v>708</v>
      </c>
      <c r="I398" s="167"/>
    </row>
    <row r="399" spans="1:9" s="62" customFormat="1" ht="18" customHeight="1">
      <c r="A399" s="67" t="s">
        <v>403</v>
      </c>
      <c r="B399" s="73">
        <v>5118</v>
      </c>
      <c r="C399" s="161">
        <v>4970</v>
      </c>
      <c r="D399" s="162">
        <f>SUM(D400:D403)</f>
        <v>7461</v>
      </c>
      <c r="E399" s="163"/>
      <c r="F399" s="164">
        <f>SUM(F400:F403)</f>
        <v>6962</v>
      </c>
      <c r="G399" s="165"/>
      <c r="H399" s="166"/>
      <c r="I399" s="167"/>
    </row>
    <row r="400" spans="1:9" ht="18" customHeight="1">
      <c r="A400" s="68" t="s">
        <v>130</v>
      </c>
      <c r="B400" s="168">
        <v>1976</v>
      </c>
      <c r="C400" s="169">
        <v>1976</v>
      </c>
      <c r="D400" s="175">
        <v>2120</v>
      </c>
      <c r="E400" s="163"/>
      <c r="F400" s="171">
        <v>2120</v>
      </c>
      <c r="G400" s="165"/>
      <c r="H400" s="172"/>
      <c r="I400" s="167"/>
    </row>
    <row r="401" spans="1:9" ht="18" customHeight="1">
      <c r="A401" s="68" t="s">
        <v>131</v>
      </c>
      <c r="B401" s="168">
        <v>1296</v>
      </c>
      <c r="C401" s="169">
        <v>1296</v>
      </c>
      <c r="D401" s="175">
        <v>3401</v>
      </c>
      <c r="E401" s="163"/>
      <c r="F401" s="171">
        <v>3132</v>
      </c>
      <c r="G401" s="165"/>
      <c r="H401" s="172"/>
      <c r="I401" s="167"/>
    </row>
    <row r="402" spans="1:9" ht="18" customHeight="1">
      <c r="A402" s="68" t="s">
        <v>404</v>
      </c>
      <c r="B402" s="168">
        <v>1793</v>
      </c>
      <c r="C402" s="169">
        <v>1698</v>
      </c>
      <c r="D402" s="175">
        <v>1602</v>
      </c>
      <c r="E402" s="163"/>
      <c r="F402" s="171">
        <v>1602</v>
      </c>
      <c r="G402" s="165"/>
      <c r="H402" s="172"/>
      <c r="I402" s="167"/>
    </row>
    <row r="403" spans="1:9" ht="18" customHeight="1">
      <c r="A403" s="68" t="s">
        <v>405</v>
      </c>
      <c r="B403" s="168">
        <v>53</v>
      </c>
      <c r="C403" s="169"/>
      <c r="D403" s="175">
        <v>338</v>
      </c>
      <c r="E403" s="163"/>
      <c r="F403" s="171">
        <v>108</v>
      </c>
      <c r="G403" s="165"/>
      <c r="H403" s="172"/>
      <c r="I403" s="167"/>
    </row>
    <row r="404" spans="1:9" s="62" customFormat="1" ht="18" customHeight="1">
      <c r="A404" s="67" t="s">
        <v>406</v>
      </c>
      <c r="B404" s="73">
        <v>2120</v>
      </c>
      <c r="C404" s="161">
        <v>212</v>
      </c>
      <c r="D404" s="162">
        <f>SUM(D405)</f>
        <v>1100</v>
      </c>
      <c r="E404" s="163"/>
      <c r="F404" s="164">
        <v>339</v>
      </c>
      <c r="G404" s="165"/>
      <c r="H404" s="166"/>
      <c r="I404" s="167"/>
    </row>
    <row r="405" spans="1:9" ht="18" customHeight="1">
      <c r="A405" s="68" t="s">
        <v>407</v>
      </c>
      <c r="B405" s="168">
        <v>2120</v>
      </c>
      <c r="C405" s="169">
        <v>212</v>
      </c>
      <c r="D405" s="175">
        <v>1100</v>
      </c>
      <c r="E405" s="163"/>
      <c r="F405" s="171">
        <v>339</v>
      </c>
      <c r="G405" s="165"/>
      <c r="H405" s="172"/>
      <c r="I405" s="167"/>
    </row>
    <row r="406" spans="1:9" s="62" customFormat="1" ht="18" customHeight="1">
      <c r="A406" s="67" t="s">
        <v>408</v>
      </c>
      <c r="B406" s="73">
        <v>68576</v>
      </c>
      <c r="C406" s="161">
        <v>67529</v>
      </c>
      <c r="D406" s="162">
        <f>SUM(D407:D408)</f>
        <v>13547</v>
      </c>
      <c r="E406" s="163"/>
      <c r="F406" s="164">
        <f>SUM(F407:F408)</f>
        <v>12184</v>
      </c>
      <c r="G406" s="165"/>
      <c r="H406" s="166"/>
      <c r="I406" s="167"/>
    </row>
    <row r="407" spans="1:9" ht="18" customHeight="1">
      <c r="A407" s="68" t="s">
        <v>409</v>
      </c>
      <c r="B407" s="208">
        <v>1762</v>
      </c>
      <c r="C407" s="209">
        <v>1762</v>
      </c>
      <c r="D407" s="175">
        <v>1833</v>
      </c>
      <c r="E407" s="163"/>
      <c r="F407" s="171">
        <v>1833</v>
      </c>
      <c r="G407" s="165"/>
      <c r="H407" s="210"/>
      <c r="I407" s="167"/>
    </row>
    <row r="408" spans="1:9" ht="18" customHeight="1">
      <c r="A408" s="68" t="s">
        <v>410</v>
      </c>
      <c r="B408" s="168">
        <v>66814</v>
      </c>
      <c r="C408" s="169">
        <v>65767</v>
      </c>
      <c r="D408" s="175">
        <v>11714</v>
      </c>
      <c r="E408" s="163"/>
      <c r="F408" s="171">
        <v>10351</v>
      </c>
      <c r="G408" s="165"/>
      <c r="H408" s="210"/>
      <c r="I408" s="167"/>
    </row>
    <row r="409" spans="1:9" s="62" customFormat="1" ht="18" customHeight="1">
      <c r="A409" s="67" t="s">
        <v>411</v>
      </c>
      <c r="B409" s="73">
        <v>297</v>
      </c>
      <c r="C409" s="161">
        <v>297</v>
      </c>
      <c r="D409" s="162">
        <v>931</v>
      </c>
      <c r="E409" s="163"/>
      <c r="F409" s="164">
        <v>41</v>
      </c>
      <c r="G409" s="165"/>
      <c r="H409" s="166"/>
      <c r="I409" s="167"/>
    </row>
    <row r="410" spans="1:9" ht="18" customHeight="1">
      <c r="A410" s="68" t="s">
        <v>412</v>
      </c>
      <c r="B410" s="168">
        <v>297</v>
      </c>
      <c r="C410" s="169">
        <v>297</v>
      </c>
      <c r="D410" s="175">
        <v>931</v>
      </c>
      <c r="E410" s="163"/>
      <c r="F410" s="171">
        <v>41</v>
      </c>
      <c r="G410" s="165"/>
      <c r="H410" s="172"/>
      <c r="I410" s="167"/>
    </row>
    <row r="411" spans="1:9" ht="18" customHeight="1">
      <c r="A411" s="71" t="s">
        <v>709</v>
      </c>
      <c r="B411" s="73">
        <v>50</v>
      </c>
      <c r="C411" s="161"/>
      <c r="D411" s="162">
        <v>3223</v>
      </c>
      <c r="E411" s="163"/>
      <c r="F411" s="164">
        <v>3000</v>
      </c>
      <c r="G411" s="165"/>
      <c r="H411" s="207"/>
      <c r="I411" s="167"/>
    </row>
    <row r="412" spans="1:9" ht="18" customHeight="1" thickBot="1">
      <c r="A412" s="72" t="s">
        <v>710</v>
      </c>
      <c r="B412" s="177">
        <v>50</v>
      </c>
      <c r="C412" s="178"/>
      <c r="D412" s="179">
        <v>3223</v>
      </c>
      <c r="E412" s="180"/>
      <c r="F412" s="181">
        <v>3000</v>
      </c>
      <c r="G412" s="182"/>
      <c r="H412" s="207"/>
      <c r="I412" s="167"/>
    </row>
    <row r="413" spans="1:9" s="160" customFormat="1" ht="18" customHeight="1">
      <c r="A413" s="190" t="s">
        <v>413</v>
      </c>
      <c r="B413" s="211">
        <v>77613</v>
      </c>
      <c r="C413" s="188">
        <v>36958</v>
      </c>
      <c r="D413" s="187">
        <f>D414+D435+D448++D463+D469+D472+D477+D482</f>
        <v>78435</v>
      </c>
      <c r="E413" s="212">
        <f>(D413/B413-1)*100</f>
        <v>1.1</v>
      </c>
      <c r="F413" s="213">
        <f>SUM(F414,F435,F448,F463,F469,F472,F477,F482)</f>
        <v>43384</v>
      </c>
      <c r="G413" s="214">
        <f>(F413/C413-1)*100</f>
        <v>17.4</v>
      </c>
      <c r="H413" s="159"/>
      <c r="I413" s="167"/>
    </row>
    <row r="414" spans="1:9" s="62" customFormat="1" ht="18" customHeight="1">
      <c r="A414" s="67" t="s">
        <v>414</v>
      </c>
      <c r="B414" s="73">
        <v>24599</v>
      </c>
      <c r="C414" s="161">
        <v>12318</v>
      </c>
      <c r="D414" s="189">
        <f>SUM(D415:D434)</f>
        <v>22176</v>
      </c>
      <c r="E414" s="163"/>
      <c r="F414" s="164">
        <f>SUM(F415:F434)</f>
        <v>13856</v>
      </c>
      <c r="G414" s="165"/>
      <c r="H414" s="166"/>
      <c r="I414" s="167"/>
    </row>
    <row r="415" spans="1:9" ht="18" customHeight="1">
      <c r="A415" s="68" t="s">
        <v>130</v>
      </c>
      <c r="B415" s="168">
        <v>1637</v>
      </c>
      <c r="C415" s="169">
        <v>1637</v>
      </c>
      <c r="D415" s="170">
        <v>1948</v>
      </c>
      <c r="E415" s="163"/>
      <c r="F415" s="171">
        <v>1948</v>
      </c>
      <c r="G415" s="165"/>
      <c r="H415" s="172"/>
      <c r="I415" s="167"/>
    </row>
    <row r="416" spans="1:9" ht="18" customHeight="1">
      <c r="A416" s="68" t="s">
        <v>663</v>
      </c>
      <c r="B416" s="168">
        <v>11</v>
      </c>
      <c r="C416" s="169">
        <v>11</v>
      </c>
      <c r="D416" s="170">
        <v>6</v>
      </c>
      <c r="E416" s="163"/>
      <c r="F416" s="171">
        <v>6</v>
      </c>
      <c r="G416" s="165"/>
      <c r="H416" s="172"/>
      <c r="I416" s="167"/>
    </row>
    <row r="417" spans="1:9" ht="18" customHeight="1">
      <c r="A417" s="68" t="s">
        <v>142</v>
      </c>
      <c r="B417" s="168">
        <v>4729</v>
      </c>
      <c r="C417" s="169">
        <v>4729</v>
      </c>
      <c r="D417" s="170">
        <v>9278</v>
      </c>
      <c r="E417" s="163"/>
      <c r="F417" s="171">
        <v>9278</v>
      </c>
      <c r="G417" s="165"/>
      <c r="H417" s="172"/>
      <c r="I417" s="167"/>
    </row>
    <row r="418" spans="1:9" ht="18" customHeight="1">
      <c r="A418" s="68" t="s">
        <v>415</v>
      </c>
      <c r="B418" s="168">
        <v>884</v>
      </c>
      <c r="C418" s="169">
        <v>190</v>
      </c>
      <c r="D418" s="170">
        <v>305</v>
      </c>
      <c r="E418" s="163"/>
      <c r="F418" s="171">
        <v>181</v>
      </c>
      <c r="G418" s="165"/>
      <c r="H418" s="172"/>
      <c r="I418" s="167"/>
    </row>
    <row r="419" spans="1:9" ht="18" customHeight="1">
      <c r="A419" s="68" t="s">
        <v>416</v>
      </c>
      <c r="B419" s="168">
        <v>950</v>
      </c>
      <c r="C419" s="169">
        <v>160</v>
      </c>
      <c r="D419" s="170">
        <v>337</v>
      </c>
      <c r="E419" s="163"/>
      <c r="F419" s="171">
        <v>152</v>
      </c>
      <c r="G419" s="165"/>
      <c r="H419" s="172"/>
      <c r="I419" s="167"/>
    </row>
    <row r="420" spans="1:9" ht="18" customHeight="1">
      <c r="A420" s="68" t="s">
        <v>417</v>
      </c>
      <c r="B420" s="168">
        <v>1138</v>
      </c>
      <c r="C420" s="169">
        <v>114</v>
      </c>
      <c r="D420" s="170">
        <v>362</v>
      </c>
      <c r="E420" s="163"/>
      <c r="F420" s="171">
        <v>52</v>
      </c>
      <c r="G420" s="165"/>
      <c r="H420" s="172"/>
      <c r="I420" s="167"/>
    </row>
    <row r="421" spans="1:9" ht="18" customHeight="1">
      <c r="A421" s="68" t="s">
        <v>418</v>
      </c>
      <c r="B421" s="168">
        <v>235</v>
      </c>
      <c r="C421" s="169">
        <v>235</v>
      </c>
      <c r="D421" s="170">
        <v>255</v>
      </c>
      <c r="E421" s="163"/>
      <c r="F421" s="171">
        <v>251</v>
      </c>
      <c r="G421" s="165"/>
      <c r="H421" s="172"/>
      <c r="I421" s="167"/>
    </row>
    <row r="422" spans="1:9" ht="18" customHeight="1">
      <c r="A422" s="68" t="s">
        <v>419</v>
      </c>
      <c r="B422" s="168">
        <v>177</v>
      </c>
      <c r="C422" s="169">
        <v>3</v>
      </c>
      <c r="D422" s="170">
        <v>63</v>
      </c>
      <c r="E422" s="163"/>
      <c r="F422" s="171">
        <v>3</v>
      </c>
      <c r="G422" s="165"/>
      <c r="H422" s="172"/>
      <c r="I422" s="167"/>
    </row>
    <row r="423" spans="1:9" ht="18" customHeight="1">
      <c r="A423" s="68" t="s">
        <v>420</v>
      </c>
      <c r="B423" s="168">
        <v>244</v>
      </c>
      <c r="C423" s="169">
        <v>3</v>
      </c>
      <c r="D423" s="170">
        <v>116</v>
      </c>
      <c r="E423" s="163"/>
      <c r="F423" s="171">
        <v>1</v>
      </c>
      <c r="G423" s="165"/>
      <c r="H423" s="172"/>
      <c r="I423" s="167"/>
    </row>
    <row r="424" spans="1:9" ht="18" customHeight="1">
      <c r="A424" s="68" t="s">
        <v>711</v>
      </c>
      <c r="B424" s="168">
        <v>57</v>
      </c>
      <c r="C424" s="169">
        <v>57</v>
      </c>
      <c r="D424" s="170">
        <v>6</v>
      </c>
      <c r="E424" s="163"/>
      <c r="F424" s="171">
        <v>6</v>
      </c>
      <c r="G424" s="165"/>
      <c r="H424" s="172"/>
      <c r="I424" s="167"/>
    </row>
    <row r="425" spans="1:9" ht="18" customHeight="1">
      <c r="A425" s="68" t="s">
        <v>712</v>
      </c>
      <c r="B425" s="168">
        <v>64</v>
      </c>
      <c r="C425" s="169">
        <v>46</v>
      </c>
      <c r="D425" s="170">
        <v>39</v>
      </c>
      <c r="E425" s="163"/>
      <c r="F425" s="171"/>
      <c r="G425" s="165"/>
      <c r="H425" s="172"/>
      <c r="I425" s="167"/>
    </row>
    <row r="426" spans="1:9" ht="18" customHeight="1">
      <c r="A426" s="68" t="s">
        <v>421</v>
      </c>
      <c r="B426" s="168">
        <v>4261</v>
      </c>
      <c r="C426" s="169">
        <v>5</v>
      </c>
      <c r="D426" s="170">
        <v>904</v>
      </c>
      <c r="E426" s="163"/>
      <c r="F426" s="171">
        <v>4</v>
      </c>
      <c r="G426" s="165"/>
      <c r="H426" s="172"/>
      <c r="I426" s="167"/>
    </row>
    <row r="427" spans="1:9" ht="18" customHeight="1">
      <c r="A427" s="68" t="s">
        <v>422</v>
      </c>
      <c r="B427" s="168">
        <v>1778</v>
      </c>
      <c r="C427" s="169">
        <v>73</v>
      </c>
      <c r="D427" s="170">
        <v>1043</v>
      </c>
      <c r="E427" s="163"/>
      <c r="F427" s="171">
        <v>92</v>
      </c>
      <c r="G427" s="165"/>
      <c r="H427" s="172"/>
      <c r="I427" s="167"/>
    </row>
    <row r="428" spans="1:9" ht="18" customHeight="1">
      <c r="A428" s="68" t="s">
        <v>423</v>
      </c>
      <c r="B428" s="168">
        <v>34</v>
      </c>
      <c r="C428" s="169">
        <v>30</v>
      </c>
      <c r="D428" s="170">
        <v>30</v>
      </c>
      <c r="E428" s="163"/>
      <c r="F428" s="171">
        <v>30</v>
      </c>
      <c r="G428" s="165"/>
      <c r="H428" s="172"/>
      <c r="I428" s="167"/>
    </row>
    <row r="429" spans="1:9" ht="18" customHeight="1">
      <c r="A429" s="68" t="s">
        <v>424</v>
      </c>
      <c r="B429" s="168">
        <v>4470</v>
      </c>
      <c r="C429" s="169">
        <v>4300</v>
      </c>
      <c r="D429" s="170">
        <v>22</v>
      </c>
      <c r="E429" s="163"/>
      <c r="F429" s="171">
        <v>2</v>
      </c>
      <c r="G429" s="165"/>
      <c r="H429" s="172"/>
      <c r="I429" s="167"/>
    </row>
    <row r="430" spans="1:9" ht="18" customHeight="1">
      <c r="A430" s="68" t="s">
        <v>425</v>
      </c>
      <c r="B430" s="168">
        <v>101</v>
      </c>
      <c r="C430" s="169"/>
      <c r="D430" s="170">
        <v>70</v>
      </c>
      <c r="E430" s="163"/>
      <c r="F430" s="171">
        <v>8</v>
      </c>
      <c r="G430" s="165"/>
      <c r="H430" s="172"/>
      <c r="I430" s="167"/>
    </row>
    <row r="431" spans="1:9" ht="18" customHeight="1">
      <c r="A431" s="68" t="s">
        <v>426</v>
      </c>
      <c r="B431" s="168">
        <v>328</v>
      </c>
      <c r="C431" s="169">
        <v>328</v>
      </c>
      <c r="D431" s="170">
        <v>403</v>
      </c>
      <c r="E431" s="163"/>
      <c r="F431" s="171">
        <v>263</v>
      </c>
      <c r="G431" s="165"/>
      <c r="H431" s="172"/>
      <c r="I431" s="167"/>
    </row>
    <row r="432" spans="1:9" ht="18" customHeight="1">
      <c r="A432" s="68" t="s">
        <v>427</v>
      </c>
      <c r="B432" s="168">
        <v>92</v>
      </c>
      <c r="C432" s="169"/>
      <c r="D432" s="170">
        <v>143</v>
      </c>
      <c r="E432" s="163"/>
      <c r="F432" s="171"/>
      <c r="G432" s="165"/>
      <c r="H432" s="172"/>
      <c r="I432" s="167"/>
    </row>
    <row r="433" spans="1:9" ht="18" customHeight="1">
      <c r="A433" s="68" t="s">
        <v>428</v>
      </c>
      <c r="B433" s="168">
        <v>51</v>
      </c>
      <c r="C433" s="169"/>
      <c r="D433" s="170">
        <v>86</v>
      </c>
      <c r="E433" s="163"/>
      <c r="F433" s="171"/>
      <c r="G433" s="165"/>
      <c r="H433" s="172"/>
      <c r="I433" s="167"/>
    </row>
    <row r="434" spans="1:9" ht="18" customHeight="1">
      <c r="A434" s="68" t="s">
        <v>429</v>
      </c>
      <c r="B434" s="168">
        <v>3358</v>
      </c>
      <c r="C434" s="169">
        <v>397</v>
      </c>
      <c r="D434" s="170">
        <v>6760</v>
      </c>
      <c r="E434" s="163"/>
      <c r="F434" s="171">
        <v>1579</v>
      </c>
      <c r="G434" s="165"/>
      <c r="H434" s="172"/>
      <c r="I434" s="167"/>
    </row>
    <row r="435" spans="1:9" s="62" customFormat="1" ht="18" customHeight="1">
      <c r="A435" s="67" t="s">
        <v>430</v>
      </c>
      <c r="B435" s="73">
        <v>6453</v>
      </c>
      <c r="C435" s="161">
        <v>1466</v>
      </c>
      <c r="D435" s="162">
        <f>SUM(D436:D447)</f>
        <v>5792</v>
      </c>
      <c r="E435" s="163"/>
      <c r="F435" s="164">
        <f>SUM(F436:F447)</f>
        <v>2466</v>
      </c>
      <c r="G435" s="165"/>
      <c r="H435" s="166"/>
      <c r="I435" s="167"/>
    </row>
    <row r="436" spans="1:9" ht="18" customHeight="1">
      <c r="A436" s="68" t="s">
        <v>431</v>
      </c>
      <c r="B436" s="168">
        <v>1044</v>
      </c>
      <c r="C436" s="169">
        <v>1044</v>
      </c>
      <c r="D436" s="175">
        <v>1213</v>
      </c>
      <c r="E436" s="163"/>
      <c r="F436" s="171">
        <v>1213</v>
      </c>
      <c r="G436" s="165"/>
      <c r="H436" s="172"/>
      <c r="I436" s="167"/>
    </row>
    <row r="437" spans="1:9" ht="18" customHeight="1">
      <c r="A437" s="68" t="s">
        <v>432</v>
      </c>
      <c r="B437" s="168">
        <v>2282</v>
      </c>
      <c r="C437" s="169"/>
      <c r="D437" s="175">
        <v>1086</v>
      </c>
      <c r="E437" s="163"/>
      <c r="F437" s="171">
        <v>407</v>
      </c>
      <c r="G437" s="165"/>
      <c r="H437" s="172"/>
      <c r="I437" s="167"/>
    </row>
    <row r="438" spans="1:9" ht="18" customHeight="1">
      <c r="A438" s="68" t="s">
        <v>433</v>
      </c>
      <c r="B438" s="168">
        <v>6</v>
      </c>
      <c r="C438" s="169"/>
      <c r="D438" s="175">
        <v>16</v>
      </c>
      <c r="E438" s="163"/>
      <c r="F438" s="171"/>
      <c r="G438" s="165"/>
      <c r="H438" s="172"/>
      <c r="I438" s="167"/>
    </row>
    <row r="439" spans="1:9" ht="18" customHeight="1">
      <c r="A439" s="68" t="s">
        <v>434</v>
      </c>
      <c r="B439" s="168">
        <v>27</v>
      </c>
      <c r="C439" s="169"/>
      <c r="D439" s="175">
        <v>10</v>
      </c>
      <c r="E439" s="163"/>
      <c r="F439" s="171">
        <v>8</v>
      </c>
      <c r="G439" s="165"/>
      <c r="H439" s="172"/>
      <c r="I439" s="167"/>
    </row>
    <row r="440" spans="1:9" ht="18" customHeight="1">
      <c r="A440" s="68" t="s">
        <v>435</v>
      </c>
      <c r="B440" s="168"/>
      <c r="C440" s="169"/>
      <c r="D440" s="175">
        <v>15</v>
      </c>
      <c r="E440" s="163"/>
      <c r="F440" s="171"/>
      <c r="G440" s="165"/>
      <c r="H440" s="172"/>
      <c r="I440" s="167"/>
    </row>
    <row r="441" spans="1:9" ht="18" customHeight="1">
      <c r="A441" s="68" t="s">
        <v>436</v>
      </c>
      <c r="B441" s="168">
        <v>1419</v>
      </c>
      <c r="C441" s="169"/>
      <c r="D441" s="175">
        <v>1421</v>
      </c>
      <c r="E441" s="163"/>
      <c r="F441" s="171"/>
      <c r="G441" s="165"/>
      <c r="H441" s="172"/>
      <c r="I441" s="167"/>
    </row>
    <row r="442" spans="1:9" ht="18" customHeight="1">
      <c r="A442" s="68" t="s">
        <v>437</v>
      </c>
      <c r="B442" s="168">
        <v>4</v>
      </c>
      <c r="C442" s="169"/>
      <c r="D442" s="175"/>
      <c r="E442" s="163"/>
      <c r="F442" s="171"/>
      <c r="G442" s="165"/>
      <c r="H442" s="172"/>
      <c r="I442" s="167"/>
    </row>
    <row r="443" spans="1:9" ht="18" customHeight="1">
      <c r="A443" s="68" t="s">
        <v>438</v>
      </c>
      <c r="B443" s="168">
        <v>237</v>
      </c>
      <c r="C443" s="169"/>
      <c r="D443" s="175">
        <v>40</v>
      </c>
      <c r="E443" s="163"/>
      <c r="F443" s="171">
        <v>35</v>
      </c>
      <c r="G443" s="165"/>
      <c r="H443" s="172"/>
      <c r="I443" s="167"/>
    </row>
    <row r="444" spans="1:9" ht="18" customHeight="1">
      <c r="A444" s="68" t="s">
        <v>439</v>
      </c>
      <c r="B444" s="168">
        <v>8</v>
      </c>
      <c r="C444" s="169"/>
      <c r="D444" s="175">
        <v>69</v>
      </c>
      <c r="E444" s="163"/>
      <c r="F444" s="171">
        <v>60</v>
      </c>
      <c r="G444" s="165"/>
      <c r="H444" s="172"/>
      <c r="I444" s="167"/>
    </row>
    <row r="445" spans="1:9" ht="18" customHeight="1">
      <c r="A445" s="68" t="s">
        <v>713</v>
      </c>
      <c r="B445" s="168">
        <v>23</v>
      </c>
      <c r="C445" s="169"/>
      <c r="D445" s="175"/>
      <c r="E445" s="163"/>
      <c r="F445" s="171"/>
      <c r="G445" s="165"/>
      <c r="H445" s="172"/>
      <c r="I445" s="167"/>
    </row>
    <row r="446" spans="1:9" ht="18" customHeight="1">
      <c r="A446" s="68" t="s">
        <v>440</v>
      </c>
      <c r="B446" s="168">
        <v>754</v>
      </c>
      <c r="C446" s="169">
        <v>305</v>
      </c>
      <c r="D446" s="175">
        <v>1069</v>
      </c>
      <c r="E446" s="163"/>
      <c r="F446" s="171">
        <v>260</v>
      </c>
      <c r="G446" s="165"/>
      <c r="H446" s="172"/>
      <c r="I446" s="167"/>
    </row>
    <row r="447" spans="1:9" ht="18" customHeight="1">
      <c r="A447" s="68" t="s">
        <v>441</v>
      </c>
      <c r="B447" s="168">
        <v>649</v>
      </c>
      <c r="C447" s="169">
        <v>117</v>
      </c>
      <c r="D447" s="175">
        <v>853</v>
      </c>
      <c r="E447" s="163"/>
      <c r="F447" s="171">
        <v>483</v>
      </c>
      <c r="G447" s="165"/>
      <c r="H447" s="172"/>
      <c r="I447" s="167"/>
    </row>
    <row r="448" spans="1:9" s="62" customFormat="1" ht="18" customHeight="1">
      <c r="A448" s="67" t="s">
        <v>442</v>
      </c>
      <c r="B448" s="73">
        <v>20898</v>
      </c>
      <c r="C448" s="161">
        <v>9636</v>
      </c>
      <c r="D448" s="162">
        <f>SUM(D449:D462)</f>
        <v>21800</v>
      </c>
      <c r="E448" s="163"/>
      <c r="F448" s="164">
        <f>SUM(F449:F462)</f>
        <v>8027</v>
      </c>
      <c r="G448" s="165"/>
      <c r="H448" s="166"/>
      <c r="I448" s="167"/>
    </row>
    <row r="449" spans="1:9" ht="18" customHeight="1">
      <c r="A449" s="68" t="s">
        <v>130</v>
      </c>
      <c r="B449" s="168">
        <v>503</v>
      </c>
      <c r="C449" s="169">
        <v>503</v>
      </c>
      <c r="D449" s="175">
        <v>662</v>
      </c>
      <c r="E449" s="163"/>
      <c r="F449" s="171">
        <v>662</v>
      </c>
      <c r="G449" s="165"/>
      <c r="H449" s="172"/>
      <c r="I449" s="167"/>
    </row>
    <row r="450" spans="1:9" ht="18" customHeight="1">
      <c r="A450" s="68" t="s">
        <v>443</v>
      </c>
      <c r="B450" s="168"/>
      <c r="C450" s="169"/>
      <c r="D450" s="175">
        <v>93</v>
      </c>
      <c r="E450" s="163"/>
      <c r="F450" s="171"/>
      <c r="G450" s="165"/>
      <c r="H450" s="172"/>
      <c r="I450" s="167"/>
    </row>
    <row r="451" spans="1:9" ht="18" customHeight="1">
      <c r="A451" s="68" t="s">
        <v>444</v>
      </c>
      <c r="B451" s="168">
        <v>5326</v>
      </c>
      <c r="C451" s="169">
        <v>2</v>
      </c>
      <c r="D451" s="175">
        <v>6274</v>
      </c>
      <c r="E451" s="163"/>
      <c r="F451" s="171">
        <v>352</v>
      </c>
      <c r="G451" s="165"/>
      <c r="H451" s="172"/>
      <c r="I451" s="167"/>
    </row>
    <row r="452" spans="1:9" ht="18" customHeight="1">
      <c r="A452" s="68" t="s">
        <v>445</v>
      </c>
      <c r="B452" s="168">
        <v>1965</v>
      </c>
      <c r="C452" s="169">
        <v>1725</v>
      </c>
      <c r="D452" s="175">
        <v>2394</v>
      </c>
      <c r="E452" s="163"/>
      <c r="F452" s="171">
        <v>2249</v>
      </c>
      <c r="G452" s="165"/>
      <c r="H452" s="172"/>
      <c r="I452" s="167"/>
    </row>
    <row r="453" spans="1:9" ht="18" customHeight="1">
      <c r="A453" s="68" t="s">
        <v>446</v>
      </c>
      <c r="B453" s="168">
        <v>800</v>
      </c>
      <c r="C453" s="169"/>
      <c r="D453" s="175"/>
      <c r="E453" s="163"/>
      <c r="F453" s="171"/>
      <c r="G453" s="165"/>
      <c r="H453" s="172"/>
      <c r="I453" s="167"/>
    </row>
    <row r="454" spans="1:9" ht="18" customHeight="1">
      <c r="A454" s="68" t="s">
        <v>447</v>
      </c>
      <c r="B454" s="168">
        <v>1636</v>
      </c>
      <c r="C454" s="169">
        <v>10</v>
      </c>
      <c r="D454" s="175">
        <v>2142</v>
      </c>
      <c r="E454" s="163"/>
      <c r="F454" s="171">
        <v>67</v>
      </c>
      <c r="G454" s="165"/>
      <c r="H454" s="172"/>
      <c r="I454" s="167"/>
    </row>
    <row r="455" spans="1:9" ht="18" customHeight="1">
      <c r="A455" s="68" t="s">
        <v>448</v>
      </c>
      <c r="B455" s="168">
        <v>340</v>
      </c>
      <c r="C455" s="169">
        <v>335</v>
      </c>
      <c r="D455" s="175">
        <v>216</v>
      </c>
      <c r="E455" s="163"/>
      <c r="F455" s="171">
        <v>8</v>
      </c>
      <c r="G455" s="165"/>
      <c r="H455" s="172"/>
      <c r="I455" s="167"/>
    </row>
    <row r="456" spans="1:9" ht="18" customHeight="1">
      <c r="A456" s="68" t="s">
        <v>714</v>
      </c>
      <c r="B456" s="168">
        <v>180</v>
      </c>
      <c r="C456" s="169"/>
      <c r="D456" s="175"/>
      <c r="E456" s="163"/>
      <c r="F456" s="171"/>
      <c r="G456" s="165"/>
      <c r="H456" s="172"/>
      <c r="I456" s="167"/>
    </row>
    <row r="457" spans="1:9" ht="18" customHeight="1">
      <c r="A457" s="68" t="s">
        <v>449</v>
      </c>
      <c r="B457" s="168">
        <v>998</v>
      </c>
      <c r="C457" s="169">
        <v>438</v>
      </c>
      <c r="D457" s="175">
        <v>901</v>
      </c>
      <c r="E457" s="163"/>
      <c r="F457" s="171">
        <v>421</v>
      </c>
      <c r="G457" s="165"/>
      <c r="H457" s="172"/>
      <c r="I457" s="167"/>
    </row>
    <row r="458" spans="1:9" ht="18" customHeight="1">
      <c r="A458" s="68" t="s">
        <v>450</v>
      </c>
      <c r="B458" s="168">
        <v>1759</v>
      </c>
      <c r="C458" s="169">
        <v>225</v>
      </c>
      <c r="D458" s="175">
        <v>3585</v>
      </c>
      <c r="E458" s="163"/>
      <c r="F458" s="171">
        <v>125</v>
      </c>
      <c r="G458" s="165"/>
      <c r="H458" s="172"/>
      <c r="I458" s="167"/>
    </row>
    <row r="459" spans="1:9" ht="18" customHeight="1">
      <c r="A459" s="68" t="s">
        <v>451</v>
      </c>
      <c r="B459" s="168"/>
      <c r="C459" s="169"/>
      <c r="D459" s="175">
        <v>100</v>
      </c>
      <c r="E459" s="163"/>
      <c r="F459" s="171"/>
      <c r="G459" s="165"/>
      <c r="H459" s="172"/>
      <c r="I459" s="167"/>
    </row>
    <row r="460" spans="1:9" ht="18" customHeight="1">
      <c r="A460" s="68" t="s">
        <v>715</v>
      </c>
      <c r="B460" s="168">
        <v>12</v>
      </c>
      <c r="C460" s="169">
        <v>12</v>
      </c>
      <c r="D460" s="175">
        <v>2</v>
      </c>
      <c r="E460" s="163"/>
      <c r="F460" s="171">
        <v>2</v>
      </c>
      <c r="G460" s="165"/>
      <c r="H460" s="172"/>
      <c r="I460" s="167"/>
    </row>
    <row r="461" spans="1:9" ht="18" customHeight="1">
      <c r="A461" s="68" t="s">
        <v>452</v>
      </c>
      <c r="B461" s="168">
        <v>608</v>
      </c>
      <c r="C461" s="169"/>
      <c r="D461" s="175">
        <v>612</v>
      </c>
      <c r="E461" s="163"/>
      <c r="F461" s="171">
        <v>260</v>
      </c>
      <c r="G461" s="165"/>
      <c r="H461" s="172"/>
      <c r="I461" s="167"/>
    </row>
    <row r="462" spans="1:9" ht="18" customHeight="1">
      <c r="A462" s="68" t="s">
        <v>453</v>
      </c>
      <c r="B462" s="168">
        <v>6771</v>
      </c>
      <c r="C462" s="169">
        <v>6386</v>
      </c>
      <c r="D462" s="175">
        <v>4819</v>
      </c>
      <c r="E462" s="163"/>
      <c r="F462" s="171">
        <v>3881</v>
      </c>
      <c r="G462" s="165"/>
      <c r="H462" s="215"/>
      <c r="I462" s="167"/>
    </row>
    <row r="463" spans="1:9" s="62" customFormat="1" ht="18" customHeight="1">
      <c r="A463" s="67" t="s">
        <v>454</v>
      </c>
      <c r="B463" s="73">
        <v>7925</v>
      </c>
      <c r="C463" s="161">
        <v>3149</v>
      </c>
      <c r="D463" s="162">
        <f>SUM(D464:D468)</f>
        <v>6415</v>
      </c>
      <c r="E463" s="163"/>
      <c r="F463" s="164">
        <f>SUM(F464:F468)</f>
        <v>3169</v>
      </c>
      <c r="G463" s="165"/>
      <c r="H463" s="166"/>
      <c r="I463" s="167"/>
    </row>
    <row r="464" spans="1:9" ht="18" customHeight="1">
      <c r="A464" s="68" t="s">
        <v>455</v>
      </c>
      <c r="B464" s="168">
        <v>1653</v>
      </c>
      <c r="C464" s="169">
        <v>504</v>
      </c>
      <c r="D464" s="175">
        <v>754</v>
      </c>
      <c r="E464" s="163"/>
      <c r="F464" s="171">
        <v>425</v>
      </c>
      <c r="G464" s="165"/>
      <c r="H464" s="172"/>
      <c r="I464" s="167"/>
    </row>
    <row r="465" spans="1:9" ht="18" customHeight="1">
      <c r="A465" s="68" t="s">
        <v>456</v>
      </c>
      <c r="B465" s="168">
        <v>1269</v>
      </c>
      <c r="C465" s="169">
        <v>20</v>
      </c>
      <c r="D465" s="175">
        <v>687</v>
      </c>
      <c r="E465" s="163"/>
      <c r="F465" s="171"/>
      <c r="G465" s="165"/>
      <c r="H465" s="172"/>
      <c r="I465" s="167"/>
    </row>
    <row r="466" spans="1:9" ht="18" customHeight="1">
      <c r="A466" s="68" t="s">
        <v>457</v>
      </c>
      <c r="B466" s="168">
        <v>1400</v>
      </c>
      <c r="C466" s="169">
        <v>1400</v>
      </c>
      <c r="D466" s="175"/>
      <c r="E466" s="163"/>
      <c r="F466" s="171"/>
      <c r="G466" s="165"/>
      <c r="H466" s="172"/>
      <c r="I466" s="167"/>
    </row>
    <row r="467" spans="1:9" ht="18" customHeight="1">
      <c r="A467" s="68" t="s">
        <v>458</v>
      </c>
      <c r="B467" s="168">
        <v>300</v>
      </c>
      <c r="C467" s="169"/>
      <c r="D467" s="175">
        <v>800</v>
      </c>
      <c r="E467" s="163"/>
      <c r="F467" s="171"/>
      <c r="G467" s="165"/>
      <c r="H467" s="172"/>
      <c r="I467" s="167"/>
    </row>
    <row r="468" spans="1:9" ht="18" customHeight="1">
      <c r="A468" s="68" t="s">
        <v>459</v>
      </c>
      <c r="B468" s="168">
        <v>3303</v>
      </c>
      <c r="C468" s="169">
        <v>1225</v>
      </c>
      <c r="D468" s="175">
        <v>4174</v>
      </c>
      <c r="E468" s="163"/>
      <c r="F468" s="171">
        <v>2744</v>
      </c>
      <c r="G468" s="165"/>
      <c r="H468" s="172"/>
      <c r="I468" s="167"/>
    </row>
    <row r="469" spans="1:9" s="62" customFormat="1" ht="18" customHeight="1">
      <c r="A469" s="67" t="s">
        <v>460</v>
      </c>
      <c r="B469" s="73">
        <v>3975</v>
      </c>
      <c r="C469" s="161">
        <v>138</v>
      </c>
      <c r="D469" s="162">
        <f>SUM(D470:D471)</f>
        <v>518</v>
      </c>
      <c r="E469" s="163"/>
      <c r="F469" s="164">
        <f>SUM(F470:F471)</f>
        <v>0</v>
      </c>
      <c r="G469" s="165"/>
      <c r="H469" s="166"/>
      <c r="I469" s="167"/>
    </row>
    <row r="470" spans="1:9" ht="18" customHeight="1">
      <c r="A470" s="68" t="s">
        <v>461</v>
      </c>
      <c r="B470" s="168">
        <v>2350</v>
      </c>
      <c r="C470" s="169">
        <v>138</v>
      </c>
      <c r="D470" s="175">
        <v>462</v>
      </c>
      <c r="E470" s="163"/>
      <c r="F470" s="171"/>
      <c r="G470" s="165"/>
      <c r="H470" s="172"/>
      <c r="I470" s="167"/>
    </row>
    <row r="471" spans="1:9" ht="18" customHeight="1">
      <c r="A471" s="68" t="s">
        <v>716</v>
      </c>
      <c r="B471" s="168">
        <v>1625</v>
      </c>
      <c r="C471" s="169"/>
      <c r="D471" s="175">
        <v>56</v>
      </c>
      <c r="E471" s="163"/>
      <c r="F471" s="171"/>
      <c r="G471" s="165"/>
      <c r="H471" s="172"/>
      <c r="I471" s="167"/>
    </row>
    <row r="472" spans="1:9" s="62" customFormat="1" ht="18" customHeight="1">
      <c r="A472" s="67" t="s">
        <v>462</v>
      </c>
      <c r="B472" s="73">
        <v>9811</v>
      </c>
      <c r="C472" s="161">
        <v>7420</v>
      </c>
      <c r="D472" s="162">
        <f>SUM(D473:D476)</f>
        <v>11213</v>
      </c>
      <c r="E472" s="163"/>
      <c r="F472" s="164">
        <f>SUM(F473:F476)</f>
        <v>8325</v>
      </c>
      <c r="G472" s="165"/>
      <c r="H472" s="166"/>
      <c r="I472" s="167"/>
    </row>
    <row r="473" spans="1:9" ht="18" customHeight="1">
      <c r="A473" s="68" t="s">
        <v>463</v>
      </c>
      <c r="B473" s="168">
        <v>2307</v>
      </c>
      <c r="C473" s="169"/>
      <c r="D473" s="175">
        <v>2749</v>
      </c>
      <c r="E473" s="163"/>
      <c r="F473" s="171"/>
      <c r="G473" s="165"/>
      <c r="H473" s="215"/>
      <c r="I473" s="167"/>
    </row>
    <row r="474" spans="1:9" ht="18" customHeight="1">
      <c r="A474" s="68" t="s">
        <v>464</v>
      </c>
      <c r="B474" s="168">
        <v>7462</v>
      </c>
      <c r="C474" s="169">
        <v>7378</v>
      </c>
      <c r="D474" s="175">
        <v>8456</v>
      </c>
      <c r="E474" s="163"/>
      <c r="F474" s="171">
        <v>8317</v>
      </c>
      <c r="G474" s="165"/>
      <c r="H474" s="172"/>
      <c r="I474" s="167"/>
    </row>
    <row r="475" spans="1:9" ht="18" customHeight="1">
      <c r="A475" s="68" t="s">
        <v>717</v>
      </c>
      <c r="B475" s="168">
        <v>10</v>
      </c>
      <c r="C475" s="169">
        <v>10</v>
      </c>
      <c r="D475" s="175"/>
      <c r="E475" s="163"/>
      <c r="F475" s="171"/>
      <c r="G475" s="165"/>
      <c r="H475" s="172"/>
      <c r="I475" s="167"/>
    </row>
    <row r="476" spans="1:9" ht="18" customHeight="1">
      <c r="A476" s="68" t="s">
        <v>465</v>
      </c>
      <c r="B476" s="168">
        <v>32</v>
      </c>
      <c r="C476" s="169">
        <v>32</v>
      </c>
      <c r="D476" s="175">
        <v>8</v>
      </c>
      <c r="E476" s="163"/>
      <c r="F476" s="171">
        <v>8</v>
      </c>
      <c r="G476" s="165"/>
      <c r="H476" s="172"/>
      <c r="I476" s="167"/>
    </row>
    <row r="477" spans="1:9" s="62" customFormat="1" ht="18" customHeight="1">
      <c r="A477" s="67" t="s">
        <v>466</v>
      </c>
      <c r="B477" s="73">
        <v>1388</v>
      </c>
      <c r="C477" s="161">
        <v>404</v>
      </c>
      <c r="D477" s="162">
        <f>SUM(D478:D481)</f>
        <v>3210</v>
      </c>
      <c r="E477" s="163"/>
      <c r="F477" s="164">
        <f>SUM(F478:F481)</f>
        <v>391</v>
      </c>
      <c r="G477" s="165"/>
      <c r="H477" s="166"/>
      <c r="I477" s="167"/>
    </row>
    <row r="478" spans="1:9" ht="18" customHeight="1">
      <c r="A478" s="68" t="s">
        <v>467</v>
      </c>
      <c r="B478" s="168">
        <v>784</v>
      </c>
      <c r="C478" s="169"/>
      <c r="D478" s="175">
        <v>200</v>
      </c>
      <c r="E478" s="163"/>
      <c r="F478" s="171"/>
      <c r="G478" s="165"/>
      <c r="H478" s="172"/>
      <c r="I478" s="167"/>
    </row>
    <row r="479" spans="1:9" ht="18" customHeight="1">
      <c r="A479" s="68" t="s">
        <v>468</v>
      </c>
      <c r="B479" s="168">
        <v>404</v>
      </c>
      <c r="C479" s="169">
        <v>404</v>
      </c>
      <c r="D479" s="175">
        <v>391</v>
      </c>
      <c r="E479" s="163"/>
      <c r="F479" s="171">
        <v>391</v>
      </c>
      <c r="G479" s="165"/>
      <c r="H479" s="172"/>
      <c r="I479" s="167"/>
    </row>
    <row r="480" spans="1:9" ht="18" customHeight="1">
      <c r="A480" s="68" t="s">
        <v>718</v>
      </c>
      <c r="B480" s="168">
        <v>200</v>
      </c>
      <c r="C480" s="169"/>
      <c r="D480" s="175"/>
      <c r="E480" s="163"/>
      <c r="F480" s="171"/>
      <c r="G480" s="165"/>
      <c r="H480" s="172"/>
      <c r="I480" s="167"/>
    </row>
    <row r="481" spans="1:9" ht="18" customHeight="1">
      <c r="A481" s="68" t="s">
        <v>719</v>
      </c>
      <c r="B481" s="168"/>
      <c r="C481" s="169"/>
      <c r="D481" s="175">
        <v>2619</v>
      </c>
      <c r="E481" s="163"/>
      <c r="F481" s="171"/>
      <c r="G481" s="165"/>
      <c r="H481" s="172"/>
      <c r="I481" s="167"/>
    </row>
    <row r="482" spans="1:9" s="62" customFormat="1" ht="18" customHeight="1">
      <c r="A482" s="67" t="s">
        <v>469</v>
      </c>
      <c r="B482" s="73">
        <v>2564</v>
      </c>
      <c r="C482" s="161">
        <v>2427</v>
      </c>
      <c r="D482" s="162">
        <f>SUM(D483)</f>
        <v>7311</v>
      </c>
      <c r="E482" s="163"/>
      <c r="F482" s="164">
        <f>SUM(F483)</f>
        <v>7150</v>
      </c>
      <c r="G482" s="165"/>
      <c r="H482" s="166"/>
      <c r="I482" s="167"/>
    </row>
    <row r="483" spans="1:9" ht="18" customHeight="1" thickBot="1">
      <c r="A483" s="68" t="s">
        <v>470</v>
      </c>
      <c r="B483" s="177">
        <v>2564</v>
      </c>
      <c r="C483" s="178">
        <v>2427</v>
      </c>
      <c r="D483" s="179">
        <v>7311</v>
      </c>
      <c r="E483" s="180"/>
      <c r="F483" s="181">
        <v>7150</v>
      </c>
      <c r="G483" s="182"/>
      <c r="H483" s="172"/>
      <c r="I483" s="167"/>
    </row>
    <row r="484" spans="1:9" s="160" customFormat="1" ht="44.25" customHeight="1">
      <c r="A484" s="190" t="s">
        <v>471</v>
      </c>
      <c r="B484" s="153">
        <v>12887</v>
      </c>
      <c r="C484" s="154">
        <v>3479</v>
      </c>
      <c r="D484" s="155">
        <f>D485+D494+D499+D503</f>
        <v>20035</v>
      </c>
      <c r="E484" s="156">
        <f>(D484/B484-1)*100</f>
        <v>55.5</v>
      </c>
      <c r="F484" s="157">
        <f>SUM(F485,F494,F499,F503)</f>
        <v>11878</v>
      </c>
      <c r="G484" s="196">
        <f>(F484/C484-1)*100</f>
        <v>241.4</v>
      </c>
      <c r="H484" s="197" t="s">
        <v>720</v>
      </c>
      <c r="I484" s="167"/>
    </row>
    <row r="485" spans="1:9" s="62" customFormat="1" ht="18" customHeight="1">
      <c r="A485" s="67" t="s">
        <v>472</v>
      </c>
      <c r="B485" s="73">
        <v>5252</v>
      </c>
      <c r="C485" s="161">
        <v>2948</v>
      </c>
      <c r="D485" s="162">
        <f>SUM(D486:D493)</f>
        <v>16207</v>
      </c>
      <c r="E485" s="163"/>
      <c r="F485" s="164">
        <f>SUM(F486:F493)</f>
        <v>11718</v>
      </c>
      <c r="G485" s="165"/>
      <c r="H485" s="166"/>
      <c r="I485" s="167"/>
    </row>
    <row r="486" spans="1:9" ht="18" customHeight="1">
      <c r="A486" s="68" t="s">
        <v>130</v>
      </c>
      <c r="B486" s="168">
        <v>1887</v>
      </c>
      <c r="C486" s="169">
        <v>1887</v>
      </c>
      <c r="D486" s="175">
        <v>2152</v>
      </c>
      <c r="E486" s="163"/>
      <c r="F486" s="171">
        <v>2152</v>
      </c>
      <c r="G486" s="165"/>
      <c r="H486" s="172"/>
      <c r="I486" s="167"/>
    </row>
    <row r="487" spans="1:9" ht="18" customHeight="1">
      <c r="A487" s="68" t="s">
        <v>131</v>
      </c>
      <c r="B487" s="168">
        <v>212</v>
      </c>
      <c r="C487" s="169">
        <v>212</v>
      </c>
      <c r="D487" s="175">
        <v>654</v>
      </c>
      <c r="E487" s="163"/>
      <c r="F487" s="171">
        <v>654</v>
      </c>
      <c r="G487" s="165"/>
      <c r="H487" s="172"/>
      <c r="I487" s="167"/>
    </row>
    <row r="488" spans="1:9" ht="18" customHeight="1">
      <c r="A488" s="68" t="s">
        <v>721</v>
      </c>
      <c r="B488" s="168">
        <v>18</v>
      </c>
      <c r="C488" s="169">
        <v>18</v>
      </c>
      <c r="D488" s="175">
        <v>8405</v>
      </c>
      <c r="E488" s="163"/>
      <c r="F488" s="171">
        <v>8219</v>
      </c>
      <c r="G488" s="165"/>
      <c r="H488" s="172"/>
      <c r="I488" s="167"/>
    </row>
    <row r="489" spans="1:9" ht="18" customHeight="1">
      <c r="A489" s="68" t="s">
        <v>722</v>
      </c>
      <c r="B489" s="168"/>
      <c r="C489" s="169"/>
      <c r="D489" s="175">
        <v>222</v>
      </c>
      <c r="E489" s="163"/>
      <c r="F489" s="171">
        <v>192</v>
      </c>
      <c r="G489" s="165"/>
      <c r="H489" s="172"/>
      <c r="I489" s="167"/>
    </row>
    <row r="490" spans="1:9" ht="18" customHeight="1">
      <c r="A490" s="68" t="s">
        <v>723</v>
      </c>
      <c r="B490" s="168">
        <v>100</v>
      </c>
      <c r="C490" s="169">
        <v>100</v>
      </c>
      <c r="D490" s="175">
        <v>2</v>
      </c>
      <c r="E490" s="163"/>
      <c r="F490" s="171">
        <v>2</v>
      </c>
      <c r="G490" s="165"/>
      <c r="H490" s="172"/>
      <c r="I490" s="167"/>
    </row>
    <row r="491" spans="1:9" ht="18" customHeight="1">
      <c r="A491" s="68" t="s">
        <v>724</v>
      </c>
      <c r="B491" s="168"/>
      <c r="C491" s="169"/>
      <c r="D491" s="175">
        <v>32</v>
      </c>
      <c r="E491" s="163"/>
      <c r="F491" s="171">
        <v>32</v>
      </c>
      <c r="G491" s="165"/>
      <c r="H491" s="172"/>
      <c r="I491" s="167"/>
    </row>
    <row r="492" spans="1:9" ht="18" customHeight="1">
      <c r="A492" s="68" t="s">
        <v>473</v>
      </c>
      <c r="B492" s="168"/>
      <c r="C492" s="169"/>
      <c r="D492" s="175">
        <v>50</v>
      </c>
      <c r="E492" s="163"/>
      <c r="F492" s="171">
        <v>50</v>
      </c>
      <c r="G492" s="165"/>
      <c r="H492" s="172"/>
      <c r="I492" s="167"/>
    </row>
    <row r="493" spans="1:9" ht="18" customHeight="1">
      <c r="A493" s="68" t="s">
        <v>474</v>
      </c>
      <c r="B493" s="168">
        <v>3035</v>
      </c>
      <c r="C493" s="169">
        <v>731</v>
      </c>
      <c r="D493" s="175">
        <v>4690</v>
      </c>
      <c r="E493" s="163"/>
      <c r="F493" s="171">
        <v>417</v>
      </c>
      <c r="G493" s="165"/>
      <c r="H493" s="172"/>
      <c r="I493" s="167"/>
    </row>
    <row r="494" spans="1:9" s="62" customFormat="1" ht="18" customHeight="1">
      <c r="A494" s="67" t="s">
        <v>725</v>
      </c>
      <c r="B494" s="73">
        <v>1827</v>
      </c>
      <c r="C494" s="161"/>
      <c r="D494" s="162">
        <f>SUM(D495:D498)</f>
        <v>771</v>
      </c>
      <c r="E494" s="163"/>
      <c r="F494" s="164"/>
      <c r="G494" s="165"/>
      <c r="H494" s="166"/>
      <c r="I494" s="167"/>
    </row>
    <row r="495" spans="1:9" ht="18" customHeight="1">
      <c r="A495" s="68" t="s">
        <v>475</v>
      </c>
      <c r="B495" s="168">
        <v>508</v>
      </c>
      <c r="C495" s="169"/>
      <c r="D495" s="175">
        <v>245</v>
      </c>
      <c r="E495" s="163"/>
      <c r="F495" s="171"/>
      <c r="G495" s="165"/>
      <c r="H495" s="172"/>
      <c r="I495" s="167"/>
    </row>
    <row r="496" spans="1:9" ht="18" customHeight="1">
      <c r="A496" s="68" t="s">
        <v>476</v>
      </c>
      <c r="B496" s="168">
        <v>1141</v>
      </c>
      <c r="C496" s="169"/>
      <c r="D496" s="175">
        <v>475</v>
      </c>
      <c r="E496" s="163"/>
      <c r="F496" s="171"/>
      <c r="G496" s="165"/>
      <c r="H496" s="172"/>
      <c r="I496" s="167"/>
    </row>
    <row r="497" spans="1:9" ht="18" customHeight="1">
      <c r="A497" s="68" t="s">
        <v>477</v>
      </c>
      <c r="B497" s="168">
        <v>178</v>
      </c>
      <c r="C497" s="169"/>
      <c r="D497" s="175">
        <v>34</v>
      </c>
      <c r="E497" s="163"/>
      <c r="F497" s="171"/>
      <c r="G497" s="165"/>
      <c r="H497" s="172"/>
      <c r="I497" s="167"/>
    </row>
    <row r="498" spans="1:9" ht="18" customHeight="1">
      <c r="A498" s="68" t="s">
        <v>726</v>
      </c>
      <c r="B498" s="168"/>
      <c r="C498" s="169"/>
      <c r="D498" s="175">
        <v>17</v>
      </c>
      <c r="E498" s="163"/>
      <c r="F498" s="171"/>
      <c r="G498" s="165"/>
      <c r="H498" s="172"/>
      <c r="I498" s="167"/>
    </row>
    <row r="499" spans="1:9" s="62" customFormat="1" ht="18" customHeight="1">
      <c r="A499" s="67" t="s">
        <v>727</v>
      </c>
      <c r="B499" s="73">
        <v>5277</v>
      </c>
      <c r="C499" s="161"/>
      <c r="D499" s="162">
        <f>SUM(D500:D502)</f>
        <v>2897</v>
      </c>
      <c r="E499" s="163"/>
      <c r="F499" s="164"/>
      <c r="G499" s="165"/>
      <c r="H499" s="166"/>
      <c r="I499" s="167"/>
    </row>
    <row r="500" spans="1:9" s="62" customFormat="1" ht="18" customHeight="1">
      <c r="A500" s="68" t="s">
        <v>728</v>
      </c>
      <c r="B500" s="168"/>
      <c r="C500" s="169"/>
      <c r="D500" s="175">
        <v>1386</v>
      </c>
      <c r="E500" s="163"/>
      <c r="F500" s="164"/>
      <c r="G500" s="165"/>
      <c r="H500" s="166"/>
      <c r="I500" s="167"/>
    </row>
    <row r="501" spans="1:9" s="62" customFormat="1" ht="18" customHeight="1">
      <c r="A501" s="216" t="s">
        <v>478</v>
      </c>
      <c r="B501" s="168">
        <v>4177</v>
      </c>
      <c r="C501" s="169"/>
      <c r="D501" s="175">
        <v>1511</v>
      </c>
      <c r="E501" s="163"/>
      <c r="F501" s="164"/>
      <c r="G501" s="165"/>
      <c r="H501" s="166"/>
      <c r="I501" s="167"/>
    </row>
    <row r="502" spans="1:9" ht="18" customHeight="1">
      <c r="A502" s="174" t="s">
        <v>479</v>
      </c>
      <c r="B502" s="168">
        <v>1100</v>
      </c>
      <c r="C502" s="169"/>
      <c r="D502" s="175"/>
      <c r="E502" s="163"/>
      <c r="F502" s="171"/>
      <c r="G502" s="165"/>
      <c r="H502" s="172"/>
      <c r="I502" s="167"/>
    </row>
    <row r="503" spans="1:9" s="62" customFormat="1" ht="18" customHeight="1">
      <c r="A503" s="67" t="s">
        <v>729</v>
      </c>
      <c r="B503" s="73">
        <v>531</v>
      </c>
      <c r="C503" s="161">
        <v>531</v>
      </c>
      <c r="D503" s="162">
        <f>SUM(D504:D505)</f>
        <v>160</v>
      </c>
      <c r="E503" s="163"/>
      <c r="F503" s="164">
        <f>SUM(F504:F505)</f>
        <v>160</v>
      </c>
      <c r="G503" s="165"/>
      <c r="H503" s="166"/>
      <c r="I503" s="167"/>
    </row>
    <row r="504" spans="1:9" ht="18" customHeight="1">
      <c r="A504" s="68" t="s">
        <v>480</v>
      </c>
      <c r="B504" s="168">
        <v>531</v>
      </c>
      <c r="C504" s="169">
        <v>531</v>
      </c>
      <c r="D504" s="175"/>
      <c r="E504" s="163"/>
      <c r="F504" s="171"/>
      <c r="G504" s="165"/>
      <c r="H504" s="172"/>
      <c r="I504" s="167"/>
    </row>
    <row r="505" spans="1:9" ht="18" customHeight="1" thickBot="1">
      <c r="A505" s="68" t="s">
        <v>481</v>
      </c>
      <c r="B505" s="177"/>
      <c r="C505" s="178"/>
      <c r="D505" s="179">
        <v>160</v>
      </c>
      <c r="E505" s="180"/>
      <c r="F505" s="181">
        <v>160</v>
      </c>
      <c r="G505" s="182"/>
      <c r="H505" s="172"/>
      <c r="I505" s="167"/>
    </row>
    <row r="506" spans="1:9" s="160" customFormat="1" ht="18" customHeight="1">
      <c r="A506" s="190" t="s">
        <v>482</v>
      </c>
      <c r="B506" s="153">
        <v>27012</v>
      </c>
      <c r="C506" s="154">
        <v>19741</v>
      </c>
      <c r="D506" s="155">
        <f>D513+D519+D522</f>
        <v>25715</v>
      </c>
      <c r="E506" s="156">
        <f>(D506/B506-1)*100</f>
        <v>-4.8</v>
      </c>
      <c r="F506" s="157">
        <f>SUM(F507,F509,F511,F513,F519,F522)</f>
        <v>20637</v>
      </c>
      <c r="G506" s="158">
        <f>(F506/C506-1)*100</f>
        <v>4.5</v>
      </c>
      <c r="H506" s="159"/>
      <c r="I506" s="167"/>
    </row>
    <row r="507" spans="1:9" s="62" customFormat="1" ht="18" customHeight="1">
      <c r="A507" s="67" t="s">
        <v>483</v>
      </c>
      <c r="B507" s="73">
        <v>78</v>
      </c>
      <c r="C507" s="161"/>
      <c r="D507" s="162"/>
      <c r="E507" s="163"/>
      <c r="F507" s="164"/>
      <c r="G507" s="165"/>
      <c r="H507" s="166"/>
      <c r="I507" s="167"/>
    </row>
    <row r="508" spans="1:9" ht="18" customHeight="1">
      <c r="A508" s="68" t="s">
        <v>484</v>
      </c>
      <c r="B508" s="168">
        <v>78</v>
      </c>
      <c r="C508" s="169"/>
      <c r="D508" s="175"/>
      <c r="E508" s="217"/>
      <c r="F508" s="171"/>
      <c r="G508" s="165"/>
      <c r="H508" s="166"/>
      <c r="I508" s="167"/>
    </row>
    <row r="509" spans="1:9" s="62" customFormat="1" ht="18" customHeight="1">
      <c r="A509" s="67" t="s">
        <v>485</v>
      </c>
      <c r="B509" s="73"/>
      <c r="C509" s="161"/>
      <c r="D509" s="162"/>
      <c r="E509" s="163"/>
      <c r="F509" s="164"/>
      <c r="G509" s="165"/>
      <c r="H509" s="166"/>
      <c r="I509" s="167"/>
    </row>
    <row r="510" spans="1:9" ht="18" customHeight="1">
      <c r="A510" s="68" t="s">
        <v>486</v>
      </c>
      <c r="B510" s="168"/>
      <c r="C510" s="169"/>
      <c r="D510" s="175"/>
      <c r="E510" s="163"/>
      <c r="F510" s="171"/>
      <c r="G510" s="165"/>
      <c r="H510" s="172"/>
      <c r="I510" s="167"/>
    </row>
    <row r="511" spans="1:9" s="62" customFormat="1" ht="18" customHeight="1">
      <c r="A511" s="67" t="s">
        <v>487</v>
      </c>
      <c r="B511" s="73"/>
      <c r="C511" s="161"/>
      <c r="D511" s="162"/>
      <c r="E511" s="163"/>
      <c r="F511" s="164"/>
      <c r="G511" s="165"/>
      <c r="H511" s="166"/>
      <c r="I511" s="167"/>
    </row>
    <row r="512" spans="1:9" ht="18" customHeight="1">
      <c r="A512" s="68" t="s">
        <v>488</v>
      </c>
      <c r="B512" s="168"/>
      <c r="C512" s="169"/>
      <c r="D512" s="175"/>
      <c r="E512" s="163"/>
      <c r="F512" s="171"/>
      <c r="G512" s="165"/>
      <c r="H512" s="172"/>
      <c r="I512" s="167"/>
    </row>
    <row r="513" spans="1:9" s="62" customFormat="1" ht="18" customHeight="1">
      <c r="A513" s="67" t="s">
        <v>489</v>
      </c>
      <c r="B513" s="73">
        <v>1078</v>
      </c>
      <c r="C513" s="161">
        <v>1041</v>
      </c>
      <c r="D513" s="162">
        <f>SUM(D514:D518)</f>
        <v>1040</v>
      </c>
      <c r="E513" s="163"/>
      <c r="F513" s="164">
        <f>SUM(F514:F518)</f>
        <v>1002</v>
      </c>
      <c r="G513" s="165"/>
      <c r="H513" s="166"/>
      <c r="I513" s="167"/>
    </row>
    <row r="514" spans="1:9" ht="18" customHeight="1">
      <c r="A514" s="68" t="s">
        <v>130</v>
      </c>
      <c r="B514" s="168">
        <v>346</v>
      </c>
      <c r="C514" s="169">
        <v>346</v>
      </c>
      <c r="D514" s="175">
        <v>353</v>
      </c>
      <c r="E514" s="163"/>
      <c r="F514" s="171">
        <v>353</v>
      </c>
      <c r="G514" s="165"/>
      <c r="H514" s="172"/>
      <c r="I514" s="167"/>
    </row>
    <row r="515" spans="1:9" ht="18" customHeight="1">
      <c r="A515" s="68" t="s">
        <v>131</v>
      </c>
      <c r="B515" s="168">
        <v>293</v>
      </c>
      <c r="C515" s="169">
        <v>293</v>
      </c>
      <c r="D515" s="175">
        <v>205</v>
      </c>
      <c r="E515" s="163"/>
      <c r="F515" s="171">
        <v>205</v>
      </c>
      <c r="G515" s="165"/>
      <c r="H515" s="172"/>
      <c r="I515" s="167"/>
    </row>
    <row r="516" spans="1:9" ht="18" customHeight="1">
      <c r="A516" s="68" t="s">
        <v>730</v>
      </c>
      <c r="B516" s="168">
        <v>37</v>
      </c>
      <c r="C516" s="169"/>
      <c r="D516" s="175"/>
      <c r="E516" s="163"/>
      <c r="F516" s="171"/>
      <c r="G516" s="165"/>
      <c r="H516" s="172"/>
      <c r="I516" s="167"/>
    </row>
    <row r="517" spans="1:9" ht="18" customHeight="1">
      <c r="A517" s="68" t="s">
        <v>731</v>
      </c>
      <c r="B517" s="168"/>
      <c r="C517" s="169"/>
      <c r="D517" s="175">
        <v>38</v>
      </c>
      <c r="E517" s="163"/>
      <c r="F517" s="171"/>
      <c r="G517" s="165"/>
      <c r="H517" s="172"/>
      <c r="I517" s="167"/>
    </row>
    <row r="518" spans="1:9" ht="18" customHeight="1">
      <c r="A518" s="68" t="s">
        <v>490</v>
      </c>
      <c r="B518" s="168">
        <v>402</v>
      </c>
      <c r="C518" s="169">
        <v>402</v>
      </c>
      <c r="D518" s="175">
        <v>444</v>
      </c>
      <c r="E518" s="163"/>
      <c r="F518" s="171">
        <v>444</v>
      </c>
      <c r="G518" s="165"/>
      <c r="H518" s="172"/>
      <c r="I518" s="167"/>
    </row>
    <row r="519" spans="1:9" s="62" customFormat="1" ht="18" customHeight="1">
      <c r="A519" s="67" t="s">
        <v>491</v>
      </c>
      <c r="B519" s="73">
        <v>23257</v>
      </c>
      <c r="C519" s="161">
        <v>18700</v>
      </c>
      <c r="D519" s="162">
        <f>SUM(D520:D521)</f>
        <v>22914</v>
      </c>
      <c r="E519" s="163"/>
      <c r="F519" s="164">
        <f>SUM(F520:F521)</f>
        <v>19635</v>
      </c>
      <c r="G519" s="165"/>
      <c r="H519" s="166"/>
      <c r="I519" s="167"/>
    </row>
    <row r="520" spans="1:9" ht="18" customHeight="1">
      <c r="A520" s="68" t="s">
        <v>492</v>
      </c>
      <c r="B520" s="168">
        <v>18898</v>
      </c>
      <c r="C520" s="169">
        <v>18700</v>
      </c>
      <c r="D520" s="175">
        <v>10129</v>
      </c>
      <c r="E520" s="163"/>
      <c r="F520" s="171">
        <v>10000</v>
      </c>
      <c r="G520" s="165"/>
      <c r="H520" s="172"/>
      <c r="I520" s="167"/>
    </row>
    <row r="521" spans="1:9" ht="18" customHeight="1">
      <c r="A521" s="68" t="s">
        <v>493</v>
      </c>
      <c r="B521" s="168">
        <v>4359</v>
      </c>
      <c r="C521" s="169"/>
      <c r="D521" s="175">
        <v>12785</v>
      </c>
      <c r="E521" s="163"/>
      <c r="F521" s="171">
        <v>9635</v>
      </c>
      <c r="G521" s="165"/>
      <c r="H521" s="172"/>
      <c r="I521" s="167"/>
    </row>
    <row r="522" spans="1:9" s="62" customFormat="1" ht="18" customHeight="1">
      <c r="A522" s="67" t="s">
        <v>494</v>
      </c>
      <c r="B522" s="73">
        <v>2599</v>
      </c>
      <c r="C522" s="161"/>
      <c r="D522" s="162">
        <f>SUM(D523)</f>
        <v>1761</v>
      </c>
      <c r="E522" s="163"/>
      <c r="F522" s="164"/>
      <c r="G522" s="165"/>
      <c r="H522" s="166"/>
      <c r="I522" s="167"/>
    </row>
    <row r="523" spans="1:9" ht="18" customHeight="1" thickBot="1">
      <c r="A523" s="68" t="s">
        <v>495</v>
      </c>
      <c r="B523" s="208">
        <v>2599</v>
      </c>
      <c r="C523" s="209"/>
      <c r="D523" s="218">
        <v>1761</v>
      </c>
      <c r="E523" s="219"/>
      <c r="F523" s="220"/>
      <c r="G523" s="221"/>
      <c r="H523" s="172"/>
      <c r="I523" s="167"/>
    </row>
    <row r="524" spans="1:9" s="160" customFormat="1" ht="18" customHeight="1">
      <c r="A524" s="190" t="s">
        <v>496</v>
      </c>
      <c r="B524" s="153">
        <v>3939</v>
      </c>
      <c r="C524" s="154">
        <v>1203</v>
      </c>
      <c r="D524" s="155">
        <f>SUM(D525+D527+D531+D535)</f>
        <v>5283</v>
      </c>
      <c r="E524" s="156">
        <f>(D524/B524-1)*100</f>
        <v>34.1</v>
      </c>
      <c r="F524" s="157">
        <f>SUM(F525,F527,F531,F535)</f>
        <v>1357</v>
      </c>
      <c r="G524" s="158">
        <f>(F524/C524-1)*100</f>
        <v>12.8</v>
      </c>
      <c r="H524" s="159"/>
      <c r="I524" s="167"/>
    </row>
    <row r="525" spans="1:9" s="62" customFormat="1" ht="18" customHeight="1">
      <c r="A525" s="67" t="s">
        <v>497</v>
      </c>
      <c r="B525" s="73">
        <v>657</v>
      </c>
      <c r="C525" s="161">
        <v>420</v>
      </c>
      <c r="D525" s="162">
        <f>SUM(D526)</f>
        <v>1016</v>
      </c>
      <c r="E525" s="163"/>
      <c r="F525" s="164">
        <v>420</v>
      </c>
      <c r="G525" s="165"/>
      <c r="H525" s="166"/>
      <c r="I525" s="167"/>
    </row>
    <row r="526" spans="1:9" ht="18" customHeight="1">
      <c r="A526" s="68" t="s">
        <v>498</v>
      </c>
      <c r="B526" s="168">
        <v>657</v>
      </c>
      <c r="C526" s="169">
        <v>420</v>
      </c>
      <c r="D526" s="175">
        <v>1016</v>
      </c>
      <c r="E526" s="163"/>
      <c r="F526" s="171">
        <v>420</v>
      </c>
      <c r="G526" s="165"/>
      <c r="H526" s="172"/>
      <c r="I526" s="167"/>
    </row>
    <row r="527" spans="1:9" s="62" customFormat="1" ht="18" customHeight="1">
      <c r="A527" s="67" t="s">
        <v>499</v>
      </c>
      <c r="B527" s="73">
        <v>574</v>
      </c>
      <c r="C527" s="161">
        <v>410</v>
      </c>
      <c r="D527" s="162">
        <f>SUM(D528:D530)</f>
        <v>1021</v>
      </c>
      <c r="E527" s="163"/>
      <c r="F527" s="164">
        <f>SUM(F528:F530)</f>
        <v>470</v>
      </c>
      <c r="G527" s="165"/>
      <c r="H527" s="166"/>
      <c r="I527" s="167"/>
    </row>
    <row r="528" spans="1:9" ht="18" customHeight="1">
      <c r="A528" s="68" t="s">
        <v>130</v>
      </c>
      <c r="B528" s="168">
        <v>122</v>
      </c>
      <c r="C528" s="169">
        <v>122</v>
      </c>
      <c r="D528" s="175">
        <v>133</v>
      </c>
      <c r="E528" s="163"/>
      <c r="F528" s="171">
        <v>133</v>
      </c>
      <c r="G528" s="165"/>
      <c r="H528" s="172"/>
      <c r="I528" s="167"/>
    </row>
    <row r="529" spans="1:9" ht="18" customHeight="1">
      <c r="A529" s="68" t="s">
        <v>500</v>
      </c>
      <c r="B529" s="168">
        <v>32</v>
      </c>
      <c r="C529" s="169">
        <v>32</v>
      </c>
      <c r="D529" s="175">
        <v>8</v>
      </c>
      <c r="E529" s="163"/>
      <c r="F529" s="171">
        <v>8</v>
      </c>
      <c r="G529" s="165"/>
      <c r="H529" s="172"/>
      <c r="I529" s="167"/>
    </row>
    <row r="530" spans="1:9" ht="18" customHeight="1">
      <c r="A530" s="68" t="s">
        <v>501</v>
      </c>
      <c r="B530" s="168">
        <v>420</v>
      </c>
      <c r="C530" s="169">
        <v>256</v>
      </c>
      <c r="D530" s="175">
        <v>880</v>
      </c>
      <c r="E530" s="163"/>
      <c r="F530" s="171">
        <v>329</v>
      </c>
      <c r="G530" s="165"/>
      <c r="H530" s="172"/>
      <c r="I530" s="167"/>
    </row>
    <row r="531" spans="1:9" s="62" customFormat="1" ht="18" customHeight="1">
      <c r="A531" s="67" t="s">
        <v>502</v>
      </c>
      <c r="B531" s="73">
        <v>2393</v>
      </c>
      <c r="C531" s="161">
        <v>363</v>
      </c>
      <c r="D531" s="162">
        <f>SUM(D532:D534)</f>
        <v>2856</v>
      </c>
      <c r="E531" s="163"/>
      <c r="F531" s="164">
        <f>SUM(F532:F534)</f>
        <v>467</v>
      </c>
      <c r="G531" s="165"/>
      <c r="H531" s="166"/>
      <c r="I531" s="167"/>
    </row>
    <row r="532" spans="1:9" ht="18" customHeight="1">
      <c r="A532" s="68" t="s">
        <v>130</v>
      </c>
      <c r="B532" s="168">
        <v>323</v>
      </c>
      <c r="C532" s="169">
        <v>323</v>
      </c>
      <c r="D532" s="175">
        <v>434</v>
      </c>
      <c r="E532" s="163"/>
      <c r="F532" s="171">
        <v>434</v>
      </c>
      <c r="G532" s="165"/>
      <c r="H532" s="172"/>
      <c r="I532" s="167"/>
    </row>
    <row r="533" spans="1:9" ht="18" customHeight="1">
      <c r="A533" s="68" t="s">
        <v>131</v>
      </c>
      <c r="B533" s="168">
        <v>40</v>
      </c>
      <c r="C533" s="169">
        <v>40</v>
      </c>
      <c r="D533" s="175">
        <v>33</v>
      </c>
      <c r="E533" s="163"/>
      <c r="F533" s="171">
        <v>33</v>
      </c>
      <c r="G533" s="165"/>
      <c r="H533" s="172"/>
      <c r="I533" s="167"/>
    </row>
    <row r="534" spans="1:9" ht="18" customHeight="1">
      <c r="A534" s="68" t="s">
        <v>503</v>
      </c>
      <c r="B534" s="168">
        <v>2030</v>
      </c>
      <c r="C534" s="169"/>
      <c r="D534" s="175">
        <v>2389</v>
      </c>
      <c r="E534" s="163"/>
      <c r="F534" s="171"/>
      <c r="G534" s="165"/>
      <c r="H534" s="172"/>
      <c r="I534" s="167"/>
    </row>
    <row r="535" spans="1:9" ht="18" customHeight="1">
      <c r="A535" s="67" t="s">
        <v>732</v>
      </c>
      <c r="B535" s="73">
        <v>315</v>
      </c>
      <c r="C535" s="161">
        <v>10</v>
      </c>
      <c r="D535" s="162">
        <f>SUM(D536:D537)</f>
        <v>390</v>
      </c>
      <c r="E535" s="163"/>
      <c r="F535" s="164"/>
      <c r="G535" s="165"/>
      <c r="H535" s="172"/>
      <c r="I535" s="167"/>
    </row>
    <row r="536" spans="1:9" ht="18" customHeight="1">
      <c r="A536" s="222" t="s">
        <v>733</v>
      </c>
      <c r="B536" s="168">
        <v>300</v>
      </c>
      <c r="C536" s="169"/>
      <c r="D536" s="175">
        <v>390</v>
      </c>
      <c r="E536" s="163"/>
      <c r="F536" s="171"/>
      <c r="G536" s="165"/>
      <c r="H536" s="172"/>
      <c r="I536" s="167"/>
    </row>
    <row r="537" spans="1:9" ht="18" customHeight="1" thickBot="1">
      <c r="A537" s="223" t="s">
        <v>734</v>
      </c>
      <c r="B537" s="177">
        <v>15</v>
      </c>
      <c r="C537" s="178">
        <v>10</v>
      </c>
      <c r="D537" s="179"/>
      <c r="E537" s="180"/>
      <c r="F537" s="181"/>
      <c r="G537" s="182"/>
      <c r="H537" s="172"/>
      <c r="I537" s="167"/>
    </row>
    <row r="538" spans="1:9" s="160" customFormat="1" ht="18" customHeight="1">
      <c r="A538" s="224" t="s">
        <v>504</v>
      </c>
      <c r="B538" s="211">
        <v>65</v>
      </c>
      <c r="C538" s="188">
        <v>46</v>
      </c>
      <c r="D538" s="187">
        <f>D539+D541</f>
        <v>152</v>
      </c>
      <c r="E538" s="212">
        <f>(D538/B538-1)*100</f>
        <v>133.8</v>
      </c>
      <c r="F538" s="213"/>
      <c r="G538" s="214"/>
      <c r="H538" s="159"/>
      <c r="I538" s="167"/>
    </row>
    <row r="539" spans="1:9" s="160" customFormat="1" ht="18" customHeight="1">
      <c r="A539" s="225" t="s">
        <v>735</v>
      </c>
      <c r="B539" s="211"/>
      <c r="C539" s="188"/>
      <c r="D539" s="226">
        <f>SUM(D540)</f>
        <v>152</v>
      </c>
      <c r="E539" s="212"/>
      <c r="F539" s="213"/>
      <c r="G539" s="214"/>
      <c r="H539" s="206"/>
      <c r="I539" s="167"/>
    </row>
    <row r="540" spans="1:9" s="234" customFormat="1" ht="18" customHeight="1">
      <c r="A540" s="227" t="s">
        <v>736</v>
      </c>
      <c r="B540" s="228"/>
      <c r="C540" s="229"/>
      <c r="D540" s="230">
        <v>152</v>
      </c>
      <c r="E540" s="231"/>
      <c r="F540" s="232"/>
      <c r="G540" s="233"/>
      <c r="H540" s="207"/>
      <c r="I540" s="167"/>
    </row>
    <row r="541" spans="1:9" s="62" customFormat="1" ht="18" customHeight="1">
      <c r="A541" s="67" t="s">
        <v>505</v>
      </c>
      <c r="B541" s="73">
        <v>65</v>
      </c>
      <c r="C541" s="161">
        <v>46</v>
      </c>
      <c r="D541" s="162"/>
      <c r="E541" s="163"/>
      <c r="F541" s="164"/>
      <c r="G541" s="165"/>
      <c r="H541" s="166"/>
      <c r="I541" s="167"/>
    </row>
    <row r="542" spans="1:9" ht="18" customHeight="1" thickBot="1">
      <c r="A542" s="235" t="s">
        <v>506</v>
      </c>
      <c r="B542" s="208">
        <v>65</v>
      </c>
      <c r="C542" s="209">
        <v>46</v>
      </c>
      <c r="D542" s="218"/>
      <c r="E542" s="236"/>
      <c r="F542" s="220"/>
      <c r="G542" s="221"/>
      <c r="H542" s="237"/>
      <c r="I542" s="167"/>
    </row>
    <row r="543" spans="1:9" s="234" customFormat="1" ht="18" customHeight="1">
      <c r="A543" s="152" t="s">
        <v>737</v>
      </c>
      <c r="B543" s="238"/>
      <c r="C543" s="239"/>
      <c r="D543" s="155">
        <v>801</v>
      </c>
      <c r="E543" s="240"/>
      <c r="F543" s="157">
        <v>801</v>
      </c>
      <c r="G543" s="241"/>
      <c r="H543" s="242"/>
      <c r="I543" s="243"/>
    </row>
    <row r="544" spans="1:9" ht="18" customHeight="1" thickBot="1">
      <c r="A544" s="244" t="s">
        <v>738</v>
      </c>
      <c r="B544" s="177"/>
      <c r="C544" s="178"/>
      <c r="D544" s="245">
        <v>801</v>
      </c>
      <c r="E544" s="246"/>
      <c r="F544" s="247">
        <v>801</v>
      </c>
      <c r="G544" s="182"/>
      <c r="H544" s="248"/>
      <c r="I544" s="167"/>
    </row>
    <row r="545" spans="1:9" s="160" customFormat="1" ht="18" customHeight="1">
      <c r="A545" s="224" t="s">
        <v>739</v>
      </c>
      <c r="B545" s="211">
        <v>7380</v>
      </c>
      <c r="C545" s="188">
        <v>3406</v>
      </c>
      <c r="D545" s="187">
        <f>D546+D558+D565+D570</f>
        <v>3640</v>
      </c>
      <c r="E545" s="212">
        <f>(D545/B545-1)*100</f>
        <v>-50.7</v>
      </c>
      <c r="F545" s="213">
        <f>SUM(F546,F558,F565,F570)</f>
        <v>3373</v>
      </c>
      <c r="G545" s="214">
        <f>(F545/C545-1)*100</f>
        <v>-1</v>
      </c>
      <c r="H545" s="206"/>
      <c r="I545" s="167"/>
    </row>
    <row r="546" spans="1:9" s="62" customFormat="1" ht="18" customHeight="1">
      <c r="A546" s="67" t="s">
        <v>507</v>
      </c>
      <c r="B546" s="73">
        <v>6851</v>
      </c>
      <c r="C546" s="161">
        <v>2894</v>
      </c>
      <c r="D546" s="162">
        <f>SUM(D547:D557)</f>
        <v>3021</v>
      </c>
      <c r="E546" s="163"/>
      <c r="F546" s="164">
        <f>SUM(F547:F557)</f>
        <v>2787</v>
      </c>
      <c r="G546" s="165"/>
      <c r="H546" s="166"/>
      <c r="I546" s="167"/>
    </row>
    <row r="547" spans="1:9" ht="18" customHeight="1">
      <c r="A547" s="68" t="s">
        <v>130</v>
      </c>
      <c r="B547" s="168">
        <v>1564</v>
      </c>
      <c r="C547" s="169">
        <v>1564</v>
      </c>
      <c r="D547" s="175">
        <v>1766</v>
      </c>
      <c r="E547" s="163"/>
      <c r="F547" s="171">
        <v>1766</v>
      </c>
      <c r="G547" s="165"/>
      <c r="H547" s="172"/>
      <c r="I547" s="167"/>
    </row>
    <row r="548" spans="1:9" ht="18" customHeight="1">
      <c r="A548" s="68" t="s">
        <v>131</v>
      </c>
      <c r="B548" s="168">
        <v>574</v>
      </c>
      <c r="C548" s="169">
        <v>574</v>
      </c>
      <c r="D548" s="175">
        <v>238</v>
      </c>
      <c r="E548" s="163"/>
      <c r="F548" s="171">
        <v>238</v>
      </c>
      <c r="G548" s="165"/>
      <c r="H548" s="172"/>
      <c r="I548" s="167"/>
    </row>
    <row r="549" spans="1:9" ht="18" customHeight="1">
      <c r="A549" s="68" t="s">
        <v>508</v>
      </c>
      <c r="B549" s="168"/>
      <c r="C549" s="169"/>
      <c r="D549" s="175">
        <v>18</v>
      </c>
      <c r="E549" s="163"/>
      <c r="F549" s="171">
        <v>18</v>
      </c>
      <c r="G549" s="165"/>
      <c r="H549" s="172"/>
      <c r="I549" s="167"/>
    </row>
    <row r="550" spans="1:9" ht="18" customHeight="1">
      <c r="A550" s="68" t="s">
        <v>509</v>
      </c>
      <c r="B550" s="168">
        <v>50</v>
      </c>
      <c r="C550" s="169">
        <v>50</v>
      </c>
      <c r="D550" s="175">
        <v>235</v>
      </c>
      <c r="E550" s="163"/>
      <c r="F550" s="171">
        <v>235</v>
      </c>
      <c r="G550" s="165"/>
      <c r="H550" s="172"/>
      <c r="I550" s="167"/>
    </row>
    <row r="551" spans="1:9" ht="18" customHeight="1">
      <c r="A551" s="68" t="s">
        <v>740</v>
      </c>
      <c r="B551" s="168"/>
      <c r="C551" s="169"/>
      <c r="D551" s="175">
        <v>95</v>
      </c>
      <c r="E551" s="163"/>
      <c r="F551" s="171">
        <v>95</v>
      </c>
      <c r="G551" s="165"/>
      <c r="H551" s="172"/>
      <c r="I551" s="167"/>
    </row>
    <row r="552" spans="1:9" ht="18" customHeight="1">
      <c r="A552" s="68" t="s">
        <v>510</v>
      </c>
      <c r="B552" s="168">
        <v>3185</v>
      </c>
      <c r="C552" s="169">
        <v>147</v>
      </c>
      <c r="D552" s="175">
        <v>268</v>
      </c>
      <c r="E552" s="163"/>
      <c r="F552" s="171">
        <v>71</v>
      </c>
      <c r="G552" s="165"/>
      <c r="H552" s="172"/>
      <c r="I552" s="167"/>
    </row>
    <row r="553" spans="1:9" ht="18" customHeight="1">
      <c r="A553" s="68" t="s">
        <v>511</v>
      </c>
      <c r="B553" s="168">
        <v>881</v>
      </c>
      <c r="C553" s="169">
        <v>30</v>
      </c>
      <c r="D553" s="175">
        <v>37</v>
      </c>
      <c r="E553" s="163"/>
      <c r="F553" s="171"/>
      <c r="G553" s="165"/>
      <c r="H553" s="172"/>
      <c r="I553" s="167"/>
    </row>
    <row r="554" spans="1:9" ht="18" customHeight="1">
      <c r="A554" s="68" t="s">
        <v>512</v>
      </c>
      <c r="B554" s="168"/>
      <c r="C554" s="169"/>
      <c r="D554" s="175"/>
      <c r="E554" s="163"/>
      <c r="F554" s="171"/>
      <c r="G554" s="165"/>
      <c r="H554" s="172"/>
      <c r="I554" s="167"/>
    </row>
    <row r="555" spans="1:9" ht="18" customHeight="1">
      <c r="A555" s="68" t="s">
        <v>513</v>
      </c>
      <c r="B555" s="168">
        <v>230</v>
      </c>
      <c r="C555" s="169">
        <v>230</v>
      </c>
      <c r="D555" s="175"/>
      <c r="E555" s="163"/>
      <c r="F555" s="171"/>
      <c r="G555" s="165"/>
      <c r="H555" s="172"/>
      <c r="I555" s="167"/>
    </row>
    <row r="556" spans="1:9" ht="18" customHeight="1">
      <c r="A556" s="68" t="s">
        <v>142</v>
      </c>
      <c r="B556" s="168">
        <v>256</v>
      </c>
      <c r="C556" s="169">
        <v>256</v>
      </c>
      <c r="D556" s="175">
        <v>279</v>
      </c>
      <c r="E556" s="163"/>
      <c r="F556" s="171">
        <v>279</v>
      </c>
      <c r="G556" s="165"/>
      <c r="H556" s="172"/>
      <c r="I556" s="167"/>
    </row>
    <row r="557" spans="1:9" ht="18" customHeight="1">
      <c r="A557" s="68" t="s">
        <v>514</v>
      </c>
      <c r="B557" s="168">
        <v>111</v>
      </c>
      <c r="C557" s="169">
        <v>43</v>
      </c>
      <c r="D557" s="175">
        <v>85</v>
      </c>
      <c r="E557" s="163"/>
      <c r="F557" s="171">
        <v>85</v>
      </c>
      <c r="G557" s="165"/>
      <c r="H557" s="172"/>
      <c r="I557" s="167"/>
    </row>
    <row r="558" spans="1:9" s="62" customFormat="1" ht="18" customHeight="1">
      <c r="A558" s="67" t="s">
        <v>515</v>
      </c>
      <c r="B558" s="73">
        <v>238</v>
      </c>
      <c r="C558" s="161">
        <v>221</v>
      </c>
      <c r="D558" s="162">
        <f>SUM(D559:D564)</f>
        <v>388</v>
      </c>
      <c r="E558" s="163"/>
      <c r="F558" s="164">
        <f>SUM(F559:F564)</f>
        <v>355</v>
      </c>
      <c r="G558" s="165"/>
      <c r="H558" s="166"/>
      <c r="I558" s="167"/>
    </row>
    <row r="559" spans="1:9" s="62" customFormat="1" ht="18" customHeight="1">
      <c r="A559" s="67" t="s">
        <v>741</v>
      </c>
      <c r="B559" s="73"/>
      <c r="C559" s="161"/>
      <c r="D559" s="193">
        <v>5</v>
      </c>
      <c r="E559" s="163"/>
      <c r="F559" s="194">
        <v>5</v>
      </c>
      <c r="G559" s="165"/>
      <c r="H559" s="166"/>
      <c r="I559" s="167"/>
    </row>
    <row r="560" spans="1:9" ht="18" customHeight="1">
      <c r="A560" s="68" t="s">
        <v>742</v>
      </c>
      <c r="B560" s="168">
        <v>27</v>
      </c>
      <c r="C560" s="169">
        <v>27</v>
      </c>
      <c r="D560" s="175">
        <v>32</v>
      </c>
      <c r="E560" s="163"/>
      <c r="F560" s="171">
        <v>32</v>
      </c>
      <c r="G560" s="165"/>
      <c r="H560" s="166"/>
      <c r="I560" s="167"/>
    </row>
    <row r="561" spans="1:9" ht="18" customHeight="1">
      <c r="A561" s="68" t="s">
        <v>743</v>
      </c>
      <c r="B561" s="168">
        <v>80</v>
      </c>
      <c r="C561" s="169">
        <v>80</v>
      </c>
      <c r="D561" s="175">
        <v>245</v>
      </c>
      <c r="E561" s="163"/>
      <c r="F561" s="171">
        <v>245</v>
      </c>
      <c r="G561" s="165"/>
      <c r="H561" s="166"/>
      <c r="I561" s="167"/>
    </row>
    <row r="562" spans="1:9" ht="18" customHeight="1">
      <c r="A562" s="68" t="s">
        <v>744</v>
      </c>
      <c r="B562" s="168">
        <v>114</v>
      </c>
      <c r="C562" s="169">
        <v>114</v>
      </c>
      <c r="D562" s="175">
        <v>29</v>
      </c>
      <c r="E562" s="163"/>
      <c r="F562" s="171">
        <v>29</v>
      </c>
      <c r="G562" s="165"/>
      <c r="H562" s="166"/>
      <c r="I562" s="167"/>
    </row>
    <row r="563" spans="1:9" ht="18" customHeight="1">
      <c r="A563" s="68" t="s">
        <v>516</v>
      </c>
      <c r="B563" s="168">
        <v>12</v>
      </c>
      <c r="C563" s="169"/>
      <c r="D563" s="175">
        <v>57</v>
      </c>
      <c r="E563" s="163"/>
      <c r="F563" s="171">
        <v>44</v>
      </c>
      <c r="G563" s="165"/>
      <c r="H563" s="166"/>
      <c r="I563" s="167"/>
    </row>
    <row r="564" spans="1:9" ht="18" customHeight="1">
      <c r="A564" s="68" t="s">
        <v>517</v>
      </c>
      <c r="B564" s="168">
        <v>5</v>
      </c>
      <c r="C564" s="169"/>
      <c r="D564" s="175">
        <v>20</v>
      </c>
      <c r="E564" s="163"/>
      <c r="F564" s="171"/>
      <c r="G564" s="165"/>
      <c r="H564" s="172"/>
      <c r="I564" s="167"/>
    </row>
    <row r="565" spans="1:9" s="62" customFormat="1" ht="18" customHeight="1">
      <c r="A565" s="67" t="s">
        <v>518</v>
      </c>
      <c r="B565" s="73">
        <v>135</v>
      </c>
      <c r="C565" s="161">
        <v>135</v>
      </c>
      <c r="D565" s="162">
        <f>SUM(D566:D569)</f>
        <v>126</v>
      </c>
      <c r="E565" s="163"/>
      <c r="F565" s="164">
        <f>SUM(F566:F569)</f>
        <v>126</v>
      </c>
      <c r="G565" s="165"/>
      <c r="H565" s="166"/>
      <c r="I565" s="167"/>
    </row>
    <row r="566" spans="1:9" ht="18" customHeight="1">
      <c r="A566" s="68" t="s">
        <v>130</v>
      </c>
      <c r="B566" s="168">
        <v>51</v>
      </c>
      <c r="C566" s="169">
        <v>51</v>
      </c>
      <c r="D566" s="175">
        <v>49</v>
      </c>
      <c r="E566" s="163"/>
      <c r="F566" s="171">
        <v>49</v>
      </c>
      <c r="G566" s="165"/>
      <c r="H566" s="172"/>
      <c r="I566" s="167"/>
    </row>
    <row r="567" spans="1:9" ht="18" customHeight="1">
      <c r="A567" s="68" t="s">
        <v>519</v>
      </c>
      <c r="B567" s="168">
        <v>4</v>
      </c>
      <c r="C567" s="169">
        <v>4</v>
      </c>
      <c r="D567" s="175">
        <v>7</v>
      </c>
      <c r="E567" s="163"/>
      <c r="F567" s="171">
        <v>7</v>
      </c>
      <c r="G567" s="165"/>
      <c r="H567" s="172"/>
      <c r="I567" s="167"/>
    </row>
    <row r="568" spans="1:9" ht="18" customHeight="1">
      <c r="A568" s="68" t="s">
        <v>745</v>
      </c>
      <c r="B568" s="168"/>
      <c r="C568" s="169"/>
      <c r="D568" s="175">
        <v>70</v>
      </c>
      <c r="E568" s="163"/>
      <c r="F568" s="171">
        <v>70</v>
      </c>
      <c r="G568" s="165"/>
      <c r="H568" s="172"/>
      <c r="I568" s="167"/>
    </row>
    <row r="569" spans="1:9" ht="18" customHeight="1">
      <c r="A569" s="68" t="s">
        <v>746</v>
      </c>
      <c r="B569" s="168">
        <v>80</v>
      </c>
      <c r="C569" s="169">
        <v>80</v>
      </c>
      <c r="D569" s="175"/>
      <c r="E569" s="163"/>
      <c r="F569" s="171"/>
      <c r="G569" s="165"/>
      <c r="H569" s="172"/>
      <c r="I569" s="167"/>
    </row>
    <row r="570" spans="1:9" s="62" customFormat="1" ht="18" customHeight="1">
      <c r="A570" s="67" t="s">
        <v>520</v>
      </c>
      <c r="B570" s="73">
        <v>156</v>
      </c>
      <c r="C570" s="161">
        <v>156</v>
      </c>
      <c r="D570" s="162">
        <f>SUM(D571:D573)</f>
        <v>105</v>
      </c>
      <c r="E570" s="163"/>
      <c r="F570" s="164">
        <f>SUM(F571:F573)</f>
        <v>105</v>
      </c>
      <c r="G570" s="165"/>
      <c r="H570" s="166"/>
      <c r="I570" s="167"/>
    </row>
    <row r="571" spans="1:9" ht="18" customHeight="1">
      <c r="A571" s="68" t="s">
        <v>521</v>
      </c>
      <c r="B571" s="168">
        <v>45</v>
      </c>
      <c r="C571" s="169">
        <v>45</v>
      </c>
      <c r="D571" s="175">
        <v>58</v>
      </c>
      <c r="E571" s="163"/>
      <c r="F571" s="171">
        <v>58</v>
      </c>
      <c r="G571" s="165"/>
      <c r="H571" s="166"/>
      <c r="I571" s="167"/>
    </row>
    <row r="572" spans="1:9" ht="18" customHeight="1">
      <c r="A572" s="68" t="s">
        <v>522</v>
      </c>
      <c r="B572" s="168">
        <v>111</v>
      </c>
      <c r="C572" s="169">
        <v>111</v>
      </c>
      <c r="D572" s="175">
        <v>39</v>
      </c>
      <c r="E572" s="163"/>
      <c r="F572" s="171">
        <v>39</v>
      </c>
      <c r="G572" s="165"/>
      <c r="H572" s="172"/>
      <c r="I572" s="167"/>
    </row>
    <row r="573" spans="1:9" ht="18" customHeight="1" thickBot="1">
      <c r="A573" s="68" t="s">
        <v>747</v>
      </c>
      <c r="B573" s="177"/>
      <c r="C573" s="178"/>
      <c r="D573" s="179">
        <v>8</v>
      </c>
      <c r="E573" s="180"/>
      <c r="F573" s="181">
        <v>8</v>
      </c>
      <c r="G573" s="182"/>
      <c r="H573" s="172"/>
      <c r="I573" s="167"/>
    </row>
    <row r="574" spans="1:9" s="160" customFormat="1" ht="43.5" customHeight="1">
      <c r="A574" s="190" t="s">
        <v>748</v>
      </c>
      <c r="B574" s="153">
        <v>9178</v>
      </c>
      <c r="C574" s="154">
        <v>3600</v>
      </c>
      <c r="D574" s="155">
        <f>SUM(D575)</f>
        <v>2482</v>
      </c>
      <c r="E574" s="156">
        <f>(D574/B574-1)*100</f>
        <v>-73</v>
      </c>
      <c r="F574" s="157">
        <v>149</v>
      </c>
      <c r="G574" s="196">
        <f>(F574/C574-1)*100</f>
        <v>-95.9</v>
      </c>
      <c r="H574" s="197" t="s">
        <v>749</v>
      </c>
      <c r="I574" s="167"/>
    </row>
    <row r="575" spans="1:9" s="62" customFormat="1" ht="18" customHeight="1">
      <c r="A575" s="67" t="s">
        <v>523</v>
      </c>
      <c r="B575" s="73">
        <v>9178</v>
      </c>
      <c r="C575" s="161">
        <v>3600</v>
      </c>
      <c r="D575" s="162">
        <f>SUM(D576:D579)</f>
        <v>2482</v>
      </c>
      <c r="E575" s="163"/>
      <c r="F575" s="164">
        <f>SUM(F576:F579)</f>
        <v>149</v>
      </c>
      <c r="G575" s="165"/>
      <c r="H575" s="166"/>
      <c r="I575" s="167"/>
    </row>
    <row r="576" spans="1:9" ht="18" customHeight="1">
      <c r="A576" s="68" t="s">
        <v>524</v>
      </c>
      <c r="B576" s="168">
        <v>4842</v>
      </c>
      <c r="C576" s="169">
        <v>3500</v>
      </c>
      <c r="D576" s="175">
        <v>25</v>
      </c>
      <c r="E576" s="163"/>
      <c r="F576" s="171"/>
      <c r="G576" s="165"/>
      <c r="H576" s="172"/>
      <c r="I576" s="167"/>
    </row>
    <row r="577" spans="1:9" ht="18" customHeight="1">
      <c r="A577" s="68" t="s">
        <v>525</v>
      </c>
      <c r="B577" s="168">
        <v>422</v>
      </c>
      <c r="C577" s="169"/>
      <c r="D577" s="175">
        <v>215</v>
      </c>
      <c r="E577" s="163"/>
      <c r="F577" s="171">
        <v>49</v>
      </c>
      <c r="G577" s="165"/>
      <c r="H577" s="172"/>
      <c r="I577" s="167"/>
    </row>
    <row r="578" spans="1:9" ht="18" customHeight="1">
      <c r="A578" s="68" t="s">
        <v>526</v>
      </c>
      <c r="B578" s="168">
        <v>2636</v>
      </c>
      <c r="C578" s="169">
        <v>100</v>
      </c>
      <c r="D578" s="175">
        <v>441</v>
      </c>
      <c r="E578" s="163"/>
      <c r="F578" s="171">
        <v>100</v>
      </c>
      <c r="G578" s="165"/>
      <c r="H578" s="172"/>
      <c r="I578" s="167"/>
    </row>
    <row r="579" spans="1:9" ht="18" customHeight="1" thickBot="1">
      <c r="A579" s="68" t="s">
        <v>527</v>
      </c>
      <c r="B579" s="177">
        <v>1278</v>
      </c>
      <c r="C579" s="178"/>
      <c r="D579" s="179">
        <v>1801</v>
      </c>
      <c r="E579" s="180"/>
      <c r="F579" s="181"/>
      <c r="G579" s="182"/>
      <c r="H579" s="172"/>
      <c r="I579" s="167"/>
    </row>
    <row r="580" spans="1:9" s="160" customFormat="1" ht="18" customHeight="1">
      <c r="A580" s="190" t="s">
        <v>750</v>
      </c>
      <c r="B580" s="153">
        <v>3055</v>
      </c>
      <c r="C580" s="154">
        <v>2544</v>
      </c>
      <c r="D580" s="155">
        <f>D581+D586</f>
        <v>3265</v>
      </c>
      <c r="E580" s="156">
        <f>(D580/B580-1)*100</f>
        <v>6.9</v>
      </c>
      <c r="F580" s="157">
        <f>SUM(F581,F586)</f>
        <v>2601</v>
      </c>
      <c r="G580" s="158">
        <f>(F580/C580-1)*100</f>
        <v>2.2</v>
      </c>
      <c r="H580" s="159"/>
      <c r="I580" s="167"/>
    </row>
    <row r="581" spans="1:9" s="62" customFormat="1" ht="18" customHeight="1">
      <c r="A581" s="67" t="s">
        <v>528</v>
      </c>
      <c r="B581" s="73">
        <v>2623</v>
      </c>
      <c r="C581" s="161">
        <v>2544</v>
      </c>
      <c r="D581" s="162">
        <f>SUM(D582:D585)</f>
        <v>3120</v>
      </c>
      <c r="E581" s="163"/>
      <c r="F581" s="164">
        <f>SUM(F582:F585)</f>
        <v>2526</v>
      </c>
      <c r="G581" s="165"/>
      <c r="H581" s="166"/>
      <c r="I581" s="167"/>
    </row>
    <row r="582" spans="1:9" ht="18" customHeight="1">
      <c r="A582" s="68" t="s">
        <v>130</v>
      </c>
      <c r="B582" s="168">
        <v>44</v>
      </c>
      <c r="C582" s="169">
        <v>44</v>
      </c>
      <c r="D582" s="175"/>
      <c r="E582" s="163"/>
      <c r="F582" s="171"/>
      <c r="G582" s="165"/>
      <c r="H582" s="172"/>
      <c r="I582" s="167"/>
    </row>
    <row r="583" spans="1:9" ht="18" customHeight="1">
      <c r="A583" s="68" t="s">
        <v>131</v>
      </c>
      <c r="B583" s="168"/>
      <c r="C583" s="169"/>
      <c r="D583" s="175">
        <v>26</v>
      </c>
      <c r="E583" s="163"/>
      <c r="F583" s="171">
        <v>26</v>
      </c>
      <c r="G583" s="165"/>
      <c r="H583" s="172"/>
      <c r="I583" s="167"/>
    </row>
    <row r="584" spans="1:9" ht="18" customHeight="1">
      <c r="A584" s="68" t="s">
        <v>529</v>
      </c>
      <c r="B584" s="168">
        <v>2500</v>
      </c>
      <c r="C584" s="169">
        <v>2500</v>
      </c>
      <c r="D584" s="175">
        <v>2500</v>
      </c>
      <c r="E584" s="163"/>
      <c r="F584" s="171">
        <v>2500</v>
      </c>
      <c r="G584" s="165"/>
      <c r="H584" s="172"/>
      <c r="I584" s="167"/>
    </row>
    <row r="585" spans="1:9" ht="18" customHeight="1">
      <c r="A585" s="68" t="s">
        <v>530</v>
      </c>
      <c r="B585" s="168">
        <v>79</v>
      </c>
      <c r="C585" s="169"/>
      <c r="D585" s="175">
        <v>594</v>
      </c>
      <c r="E585" s="163"/>
      <c r="F585" s="171"/>
      <c r="G585" s="165"/>
      <c r="H585" s="172"/>
      <c r="I585" s="167"/>
    </row>
    <row r="586" spans="1:9" s="62" customFormat="1" ht="18" customHeight="1">
      <c r="A586" s="67" t="s">
        <v>531</v>
      </c>
      <c r="B586" s="73">
        <v>432</v>
      </c>
      <c r="C586" s="161"/>
      <c r="D586" s="162">
        <f>SUM(D587:D589)</f>
        <v>145</v>
      </c>
      <c r="E586" s="163"/>
      <c r="F586" s="164">
        <f>SUM(F587:F589)</f>
        <v>75</v>
      </c>
      <c r="G586" s="165"/>
      <c r="H586" s="166"/>
      <c r="I586" s="167"/>
    </row>
    <row r="587" spans="1:9" s="62" customFormat="1" ht="18" customHeight="1">
      <c r="A587" s="68" t="s">
        <v>751</v>
      </c>
      <c r="B587" s="191">
        <v>432</v>
      </c>
      <c r="C587" s="161"/>
      <c r="D587" s="193"/>
      <c r="E587" s="163"/>
      <c r="F587" s="164"/>
      <c r="G587" s="165"/>
      <c r="H587" s="166"/>
      <c r="I587" s="167"/>
    </row>
    <row r="588" spans="1:9" ht="18" customHeight="1">
      <c r="A588" s="68" t="s">
        <v>532</v>
      </c>
      <c r="B588" s="168"/>
      <c r="C588" s="169"/>
      <c r="D588" s="175">
        <v>145</v>
      </c>
      <c r="E588" s="163"/>
      <c r="F588" s="171">
        <v>75</v>
      </c>
      <c r="G588" s="165"/>
      <c r="H588" s="172"/>
      <c r="I588" s="167"/>
    </row>
    <row r="589" spans="1:9" ht="18" customHeight="1" thickBot="1">
      <c r="A589" s="68" t="s">
        <v>533</v>
      </c>
      <c r="B589" s="177"/>
      <c r="C589" s="178"/>
      <c r="D589" s="179"/>
      <c r="E589" s="180"/>
      <c r="F589" s="181"/>
      <c r="G589" s="182"/>
      <c r="H589" s="172"/>
      <c r="I589" s="167"/>
    </row>
    <row r="590" spans="1:9" s="160" customFormat="1" ht="18" customHeight="1">
      <c r="A590" s="152" t="s">
        <v>752</v>
      </c>
      <c r="B590" s="153">
        <v>1993</v>
      </c>
      <c r="C590" s="154"/>
      <c r="D590" s="155">
        <f>SUM(D591)</f>
        <v>1094</v>
      </c>
      <c r="E590" s="156">
        <f>(D590/B590-1)*100</f>
        <v>-45.1</v>
      </c>
      <c r="F590" s="157"/>
      <c r="G590" s="158"/>
      <c r="H590" s="184"/>
      <c r="I590" s="167"/>
    </row>
    <row r="591" spans="1:9" s="62" customFormat="1" ht="18" customHeight="1">
      <c r="A591" s="61" t="s">
        <v>534</v>
      </c>
      <c r="B591" s="73">
        <v>1993</v>
      </c>
      <c r="C591" s="161"/>
      <c r="D591" s="162">
        <f>SUM(D592)</f>
        <v>1094</v>
      </c>
      <c r="E591" s="163"/>
      <c r="F591" s="164"/>
      <c r="G591" s="165"/>
      <c r="H591" s="185"/>
      <c r="I591" s="167"/>
    </row>
    <row r="592" spans="1:9" ht="18" customHeight="1" thickBot="1">
      <c r="A592" s="74" t="s">
        <v>535</v>
      </c>
      <c r="B592" s="177">
        <v>1993</v>
      </c>
      <c r="C592" s="178"/>
      <c r="D592" s="179">
        <v>1094</v>
      </c>
      <c r="E592" s="180"/>
      <c r="F592" s="181"/>
      <c r="G592" s="182"/>
      <c r="H592" s="186"/>
      <c r="I592" s="167"/>
    </row>
    <row r="593" spans="1:9" s="160" customFormat="1" ht="18" customHeight="1">
      <c r="A593" s="190" t="s">
        <v>753</v>
      </c>
      <c r="B593" s="153">
        <v>14960</v>
      </c>
      <c r="C593" s="154">
        <v>14960</v>
      </c>
      <c r="D593" s="155">
        <v>26156</v>
      </c>
      <c r="E593" s="156">
        <f>(D593/B593-1)*100</f>
        <v>74.8</v>
      </c>
      <c r="F593" s="153">
        <v>26156</v>
      </c>
      <c r="G593" s="158">
        <f>(F593/C593-1)*100</f>
        <v>74.8</v>
      </c>
      <c r="H593" s="159"/>
      <c r="I593" s="167"/>
    </row>
    <row r="594" spans="1:9" s="62" customFormat="1" ht="18" customHeight="1">
      <c r="A594" s="67" t="s">
        <v>754</v>
      </c>
      <c r="B594" s="73">
        <v>14960</v>
      </c>
      <c r="C594" s="161">
        <v>14960</v>
      </c>
      <c r="D594" s="162">
        <v>26156</v>
      </c>
      <c r="E594" s="163"/>
      <c r="F594" s="73">
        <v>26156</v>
      </c>
      <c r="G594" s="249"/>
      <c r="H594" s="166"/>
      <c r="I594" s="167"/>
    </row>
    <row r="595" spans="1:9" ht="18" customHeight="1" thickBot="1">
      <c r="A595" s="68" t="s">
        <v>536</v>
      </c>
      <c r="B595" s="177">
        <v>14960</v>
      </c>
      <c r="C595" s="178">
        <v>14960</v>
      </c>
      <c r="D595" s="179">
        <v>26156</v>
      </c>
      <c r="E595" s="246"/>
      <c r="F595" s="177">
        <v>26156</v>
      </c>
      <c r="G595" s="250"/>
      <c r="H595" s="172"/>
      <c r="I595" s="167"/>
    </row>
    <row r="596" spans="1:9" s="160" customFormat="1" ht="18" customHeight="1">
      <c r="A596" s="190" t="s">
        <v>755</v>
      </c>
      <c r="B596" s="153">
        <v>278</v>
      </c>
      <c r="C596" s="154">
        <v>278</v>
      </c>
      <c r="D596" s="155">
        <v>164</v>
      </c>
      <c r="E596" s="156"/>
      <c r="F596" s="153">
        <v>164</v>
      </c>
      <c r="G596" s="196">
        <f>(F596/C596-1)*100</f>
        <v>-41</v>
      </c>
      <c r="H596" s="159"/>
      <c r="I596" s="167"/>
    </row>
    <row r="597" spans="1:9" s="62" customFormat="1" ht="18" customHeight="1" thickBot="1">
      <c r="A597" s="67" t="s">
        <v>756</v>
      </c>
      <c r="B597" s="251">
        <v>278</v>
      </c>
      <c r="C597" s="252">
        <v>278</v>
      </c>
      <c r="D597" s="245">
        <v>164</v>
      </c>
      <c r="E597" s="180"/>
      <c r="F597" s="251">
        <v>164</v>
      </c>
      <c r="G597" s="182"/>
      <c r="H597" s="166"/>
      <c r="I597" s="167"/>
    </row>
    <row r="598" spans="1:9" s="160" customFormat="1" ht="18" customHeight="1" thickBot="1">
      <c r="A598" s="253" t="s">
        <v>537</v>
      </c>
      <c r="B598" s="254">
        <v>741801</v>
      </c>
      <c r="C598" s="255">
        <v>547254</v>
      </c>
      <c r="D598" s="256">
        <f>SUM(D7+D122+D123+D158+D188+D214+D248+D325+D368+D398+D413+D484+D506+D524+D538+D574+D590+D580+D593+D596+D545+D543)</f>
        <v>681769</v>
      </c>
      <c r="E598" s="257">
        <f>(D598/B598-1)*100</f>
        <v>-8.1</v>
      </c>
      <c r="F598" s="258">
        <f>F7+F122+F123+F158+F188+F214+F248+F325+F368+F398+F413+F484+F506+F524+F545+F574+F580+F590+F593+F596+F543</f>
        <v>529236</v>
      </c>
      <c r="G598" s="259">
        <f>(F598/C598-1)*100</f>
        <v>-3.3</v>
      </c>
      <c r="H598" s="260"/>
      <c r="I598" s="167"/>
    </row>
    <row r="599" spans="1:8" ht="36.75" customHeight="1">
      <c r="A599" s="512" t="s">
        <v>763</v>
      </c>
      <c r="B599" s="512"/>
      <c r="C599" s="512"/>
      <c r="D599" s="512"/>
      <c r="E599" s="512"/>
      <c r="F599" s="512"/>
      <c r="G599" s="512"/>
      <c r="H599" s="512"/>
    </row>
  </sheetData>
  <sheetProtection/>
  <mergeCells count="11">
    <mergeCell ref="D3:H3"/>
    <mergeCell ref="A599:H599"/>
    <mergeCell ref="B4:C4"/>
    <mergeCell ref="A2:H2"/>
    <mergeCell ref="D4:G4"/>
    <mergeCell ref="H4:H6"/>
    <mergeCell ref="B5:B6"/>
    <mergeCell ref="C5:C6"/>
    <mergeCell ref="D5:E5"/>
    <mergeCell ref="F5:G5"/>
    <mergeCell ref="A4:A6"/>
  </mergeCells>
  <printOptions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8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55.50390625" style="85" customWidth="1"/>
    <col min="2" max="2" width="22.75390625" style="85" customWidth="1"/>
    <col min="3" max="16384" width="9.00390625" style="86" customWidth="1"/>
  </cols>
  <sheetData>
    <row r="1" ht="25.5" customHeight="1">
      <c r="A1" s="115" t="s">
        <v>816</v>
      </c>
    </row>
    <row r="2" spans="1:2" ht="24">
      <c r="A2" s="541" t="s">
        <v>817</v>
      </c>
      <c r="B2" s="541"/>
    </row>
    <row r="3" spans="1:2" ht="14.25">
      <c r="A3" s="86"/>
      <c r="B3" s="86"/>
    </row>
    <row r="4" spans="1:2" ht="15" thickBot="1">
      <c r="A4" s="86"/>
      <c r="B4" s="86"/>
    </row>
    <row r="5" spans="1:2" s="62" customFormat="1" ht="34.5" customHeight="1">
      <c r="A5" s="87" t="s">
        <v>802</v>
      </c>
      <c r="B5" s="88" t="s">
        <v>803</v>
      </c>
    </row>
    <row r="6" spans="1:2" s="149" customFormat="1" ht="34.5" customHeight="1">
      <c r="A6" s="298" t="s">
        <v>804</v>
      </c>
      <c r="B6" s="299">
        <v>87727</v>
      </c>
    </row>
    <row r="7" spans="1:2" s="149" customFormat="1" ht="34.5" customHeight="1">
      <c r="A7" s="298" t="s">
        <v>805</v>
      </c>
      <c r="B7" s="299">
        <v>57129</v>
      </c>
    </row>
    <row r="8" spans="1:2" s="149" customFormat="1" ht="34.5" customHeight="1">
      <c r="A8" s="298" t="s">
        <v>806</v>
      </c>
      <c r="B8" s="299">
        <v>59131</v>
      </c>
    </row>
    <row r="9" spans="1:2" s="149" customFormat="1" ht="34.5" customHeight="1">
      <c r="A9" s="298" t="s">
        <v>807</v>
      </c>
      <c r="B9" s="299">
        <v>277</v>
      </c>
    </row>
    <row r="10" spans="1:2" s="149" customFormat="1" ht="34.5" customHeight="1">
      <c r="A10" s="298" t="s">
        <v>808</v>
      </c>
      <c r="B10" s="299">
        <v>261547</v>
      </c>
    </row>
    <row r="11" spans="1:2" s="149" customFormat="1" ht="34.5" customHeight="1">
      <c r="A11" s="298" t="s">
        <v>809</v>
      </c>
      <c r="B11" s="299">
        <v>11852</v>
      </c>
    </row>
    <row r="12" spans="1:2" s="149" customFormat="1" ht="34.5" customHeight="1">
      <c r="A12" s="298" t="s">
        <v>810</v>
      </c>
      <c r="B12" s="299">
        <v>58079</v>
      </c>
    </row>
    <row r="13" spans="1:2" s="149" customFormat="1" ht="34.5" customHeight="1">
      <c r="A13" s="298" t="s">
        <v>811</v>
      </c>
      <c r="B13" s="299">
        <v>54089</v>
      </c>
    </row>
    <row r="14" spans="1:2" s="149" customFormat="1" ht="34.5" customHeight="1">
      <c r="A14" s="298" t="s">
        <v>812</v>
      </c>
      <c r="B14" s="299">
        <v>59971</v>
      </c>
    </row>
    <row r="15" spans="1:2" s="149" customFormat="1" ht="34.5" customHeight="1">
      <c r="A15" s="298" t="s">
        <v>813</v>
      </c>
      <c r="B15" s="299">
        <v>26320</v>
      </c>
    </row>
    <row r="16" spans="1:2" s="149" customFormat="1" ht="34.5" customHeight="1">
      <c r="A16" s="298" t="s">
        <v>814</v>
      </c>
      <c r="B16" s="299">
        <v>5647</v>
      </c>
    </row>
    <row r="17" spans="1:2" s="92" customFormat="1" ht="34.5" customHeight="1" thickBot="1">
      <c r="A17" s="90" t="s">
        <v>815</v>
      </c>
      <c r="B17" s="91">
        <f>SUM(B6:B16)</f>
        <v>681769</v>
      </c>
    </row>
    <row r="18" spans="1:2" s="263" customFormat="1" ht="14.25">
      <c r="A18" s="93"/>
      <c r="B18" s="93"/>
    </row>
  </sheetData>
  <sheetProtection/>
  <mergeCells count="1">
    <mergeCell ref="A2:B2"/>
  </mergeCells>
  <printOptions/>
  <pageMargins left="0.71" right="0.71" top="0.75" bottom="0.7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selection activeCell="B25" sqref="B25"/>
    </sheetView>
  </sheetViews>
  <sheetFormatPr defaultColWidth="9.00390625" defaultRowHeight="15.75"/>
  <cols>
    <col min="1" max="1" width="42.875" style="116" customWidth="1"/>
    <col min="2" max="2" width="31.875" style="116" customWidth="1"/>
    <col min="3" max="16384" width="9.00390625" style="116" customWidth="1"/>
  </cols>
  <sheetData>
    <row r="1" ht="17.25" customHeight="1">
      <c r="A1" s="116" t="s">
        <v>836</v>
      </c>
    </row>
    <row r="2" spans="1:2" ht="39" customHeight="1">
      <c r="A2" s="542" t="s">
        <v>837</v>
      </c>
      <c r="B2" s="542"/>
    </row>
    <row r="3" ht="20.25" customHeight="1" thickBot="1">
      <c r="B3" s="300" t="s">
        <v>818</v>
      </c>
    </row>
    <row r="4" spans="1:2" s="302" customFormat="1" ht="21.75" customHeight="1">
      <c r="A4" s="301" t="s">
        <v>802</v>
      </c>
      <c r="B4" s="295" t="s">
        <v>803</v>
      </c>
    </row>
    <row r="5" spans="1:2" s="96" customFormat="1" ht="21.75" customHeight="1">
      <c r="A5" s="94" t="s">
        <v>804</v>
      </c>
      <c r="B5" s="95">
        <f>SUM(B6:B9)</f>
        <v>80482</v>
      </c>
    </row>
    <row r="6" spans="1:2" ht="21.75" customHeight="1">
      <c r="A6" s="303" t="s">
        <v>819</v>
      </c>
      <c r="B6" s="89">
        <v>38811</v>
      </c>
    </row>
    <row r="7" spans="1:2" ht="21.75" customHeight="1">
      <c r="A7" s="303" t="s">
        <v>820</v>
      </c>
      <c r="B7" s="89">
        <v>7727</v>
      </c>
    </row>
    <row r="8" spans="1:2" ht="21.75" customHeight="1">
      <c r="A8" s="303" t="s">
        <v>821</v>
      </c>
      <c r="B8" s="89">
        <v>4964</v>
      </c>
    </row>
    <row r="9" spans="1:2" ht="21.75" customHeight="1">
      <c r="A9" s="303" t="s">
        <v>541</v>
      </c>
      <c r="B9" s="89">
        <v>28980</v>
      </c>
    </row>
    <row r="10" spans="1:2" s="96" customFormat="1" ht="21.75" customHeight="1">
      <c r="A10" s="94" t="s">
        <v>805</v>
      </c>
      <c r="B10" s="95">
        <f>SUM(B11:B12)</f>
        <v>19908</v>
      </c>
    </row>
    <row r="11" spans="1:2" s="96" customFormat="1" ht="21.75" customHeight="1">
      <c r="A11" s="303" t="s">
        <v>822</v>
      </c>
      <c r="B11" s="304">
        <v>13134</v>
      </c>
    </row>
    <row r="12" spans="1:2" ht="21.75" customHeight="1">
      <c r="A12" s="305" t="s">
        <v>823</v>
      </c>
      <c r="B12" s="89">
        <v>6774</v>
      </c>
    </row>
    <row r="13" spans="1:2" s="96" customFormat="1" ht="21.75" customHeight="1">
      <c r="A13" s="306" t="s">
        <v>824</v>
      </c>
      <c r="B13" s="95">
        <f>SUM(B14)</f>
        <v>5</v>
      </c>
    </row>
    <row r="14" spans="1:2" s="96" customFormat="1" ht="21.75" customHeight="1">
      <c r="A14" s="107" t="s">
        <v>825</v>
      </c>
      <c r="B14" s="304">
        <v>5</v>
      </c>
    </row>
    <row r="15" spans="1:2" s="96" customFormat="1" ht="21.75" customHeight="1">
      <c r="A15" s="306" t="s">
        <v>826</v>
      </c>
      <c r="B15" s="95">
        <f>SUM(B16:B18)</f>
        <v>198711</v>
      </c>
    </row>
    <row r="16" spans="1:2" s="96" customFormat="1" ht="21.75" customHeight="1">
      <c r="A16" s="107" t="s">
        <v>827</v>
      </c>
      <c r="B16" s="304">
        <v>186521</v>
      </c>
    </row>
    <row r="17" spans="1:2" s="96" customFormat="1" ht="21.75" customHeight="1">
      <c r="A17" s="107" t="s">
        <v>828</v>
      </c>
      <c r="B17" s="304">
        <v>7754</v>
      </c>
    </row>
    <row r="18" spans="1:2" s="96" customFormat="1" ht="21.75" customHeight="1">
      <c r="A18" s="107" t="s">
        <v>829</v>
      </c>
      <c r="B18" s="304">
        <v>4436</v>
      </c>
    </row>
    <row r="19" spans="1:2" s="96" customFormat="1" ht="21.75" customHeight="1">
      <c r="A19" s="306" t="s">
        <v>830</v>
      </c>
      <c r="B19" s="95">
        <f>B20</f>
        <v>1</v>
      </c>
    </row>
    <row r="20" spans="1:2" s="308" customFormat="1" ht="21.75" customHeight="1">
      <c r="A20" s="307" t="s">
        <v>831</v>
      </c>
      <c r="B20" s="304">
        <v>1</v>
      </c>
    </row>
    <row r="21" spans="1:2" s="96" customFormat="1" ht="21.75" customHeight="1">
      <c r="A21" s="306" t="s">
        <v>832</v>
      </c>
      <c r="B21" s="95">
        <f>SUM(B22:B25)</f>
        <v>33341</v>
      </c>
    </row>
    <row r="22" spans="1:2" ht="21.75" customHeight="1">
      <c r="A22" s="303" t="s">
        <v>833</v>
      </c>
      <c r="B22" s="89">
        <v>19635</v>
      </c>
    </row>
    <row r="23" spans="1:2" ht="21.75" customHeight="1">
      <c r="A23" s="303" t="s">
        <v>542</v>
      </c>
      <c r="B23" s="89">
        <v>1094</v>
      </c>
    </row>
    <row r="24" spans="1:2" ht="21.75" customHeight="1">
      <c r="A24" s="303" t="s">
        <v>834</v>
      </c>
      <c r="B24" s="89">
        <v>8578</v>
      </c>
    </row>
    <row r="25" spans="1:2" ht="21.75" customHeight="1">
      <c r="A25" s="303" t="s">
        <v>543</v>
      </c>
      <c r="B25" s="89">
        <v>4034</v>
      </c>
    </row>
    <row r="26" spans="1:2" s="96" customFormat="1" ht="21.75" customHeight="1" thickBot="1">
      <c r="A26" s="97" t="s">
        <v>835</v>
      </c>
      <c r="B26" s="98">
        <f>B5+B10+B13+B15+B21+B19</f>
        <v>332448</v>
      </c>
    </row>
  </sheetData>
  <sheetProtection/>
  <mergeCells count="1">
    <mergeCell ref="A2:B2"/>
  </mergeCells>
  <printOptions/>
  <pageMargins left="0.71" right="0.71" top="0.75" bottom="0.75" header="0.31" footer="0.3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PageLayoutView="0" workbookViewId="0" topLeftCell="A34">
      <selection activeCell="B14" sqref="B14"/>
    </sheetView>
  </sheetViews>
  <sheetFormatPr defaultColWidth="9.00390625" defaultRowHeight="15.75"/>
  <cols>
    <col min="1" max="1" width="40.50390625" style="0" customWidth="1"/>
    <col min="2" max="2" width="9.25390625" style="0" customWidth="1"/>
    <col min="3" max="4" width="9.125" style="0" customWidth="1"/>
    <col min="5" max="11" width="9.25390625" style="0" customWidth="1"/>
  </cols>
  <sheetData>
    <row r="1" spans="1:12" ht="14.25">
      <c r="A1" s="117" t="s">
        <v>596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">
      <c r="A2" s="543" t="s">
        <v>838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6"/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544" t="s">
        <v>1</v>
      </c>
      <c r="K3" s="544"/>
      <c r="L3" s="6"/>
    </row>
    <row r="4" spans="1:12" ht="35.25" customHeight="1">
      <c r="A4" s="9" t="s">
        <v>70</v>
      </c>
      <c r="B4" s="11" t="s">
        <v>42</v>
      </c>
      <c r="C4" s="11" t="s">
        <v>43</v>
      </c>
      <c r="D4" s="11" t="s">
        <v>43</v>
      </c>
      <c r="E4" s="11" t="s">
        <v>43</v>
      </c>
      <c r="F4" s="11" t="s">
        <v>43</v>
      </c>
      <c r="G4" s="11" t="s">
        <v>71</v>
      </c>
      <c r="H4" s="11" t="s">
        <v>71</v>
      </c>
      <c r="I4" s="11" t="s">
        <v>71</v>
      </c>
      <c r="J4" s="12" t="s">
        <v>71</v>
      </c>
      <c r="K4" s="12" t="s">
        <v>71</v>
      </c>
      <c r="L4" s="6"/>
    </row>
    <row r="5" spans="1:12" ht="18.75" customHeight="1">
      <c r="A5" s="13" t="s">
        <v>72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6"/>
    </row>
    <row r="6" spans="1:12" ht="18.75" customHeight="1">
      <c r="A6" s="15" t="s">
        <v>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2" ht="18.75" customHeight="1">
      <c r="A7" s="15" t="s">
        <v>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6"/>
    </row>
    <row r="8" spans="1:12" ht="18.75" customHeight="1">
      <c r="A8" s="15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6"/>
    </row>
    <row r="9" spans="1:12" ht="18.75" customHeight="1">
      <c r="A9" s="15" t="s">
        <v>73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</row>
    <row r="10" spans="1:12" ht="18.75" customHeight="1">
      <c r="A10" s="16" t="s">
        <v>10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6"/>
    </row>
    <row r="11" spans="1:12" ht="18.75" customHeight="1">
      <c r="A11" s="15" t="s">
        <v>11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6"/>
    </row>
    <row r="12" spans="1:12" ht="18.75" customHeight="1">
      <c r="A12" s="15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6"/>
    </row>
    <row r="13" spans="1:12" ht="18.75" customHeight="1">
      <c r="A13" s="15" t="s">
        <v>74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6"/>
    </row>
    <row r="14" spans="1:12" ht="18.75" customHeight="1">
      <c r="A14" s="15" t="s">
        <v>13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6"/>
    </row>
    <row r="15" spans="1:12" ht="18.75" customHeight="1">
      <c r="A15" s="15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6"/>
    </row>
    <row r="16" spans="1:12" ht="18.75" customHeight="1">
      <c r="A16" s="15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6"/>
    </row>
    <row r="17" spans="1:12" ht="18.75" customHeight="1">
      <c r="A17" s="15" t="s">
        <v>16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6"/>
    </row>
    <row r="18" spans="1:12" ht="18.75" customHeight="1">
      <c r="A18" s="15" t="s">
        <v>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6"/>
    </row>
    <row r="19" spans="1:12" ht="18.75" customHeight="1">
      <c r="A19" s="15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"/>
    </row>
    <row r="20" spans="1:12" ht="18.75" customHeight="1">
      <c r="A20" s="17" t="s">
        <v>19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6"/>
    </row>
    <row r="21" spans="1:12" ht="18.75" customHeight="1">
      <c r="A21" s="15" t="s">
        <v>75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6"/>
    </row>
    <row r="22" spans="1:12" ht="18.75" customHeight="1">
      <c r="A22" s="15" t="s">
        <v>20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6"/>
    </row>
    <row r="23" spans="1:12" ht="18.75" customHeight="1">
      <c r="A23" s="15" t="s">
        <v>21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</row>
    <row r="24" spans="1:12" ht="18.75" customHeight="1">
      <c r="A24" s="15" t="s">
        <v>22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6"/>
    </row>
    <row r="25" spans="1:12" ht="18.75" customHeight="1">
      <c r="A25" s="15" t="s">
        <v>23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6"/>
    </row>
    <row r="26" spans="1:12" ht="18.75" customHeight="1">
      <c r="A26" s="16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6"/>
    </row>
    <row r="27" spans="1:12" ht="18.75" customHeight="1">
      <c r="A27" s="15" t="s">
        <v>25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6"/>
    </row>
    <row r="28" spans="1:12" ht="18.75" customHeight="1">
      <c r="A28" s="15" t="s">
        <v>26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6"/>
    </row>
    <row r="29" spans="1:12" ht="18.75" customHeight="1">
      <c r="A29" s="15" t="s">
        <v>27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6"/>
    </row>
    <row r="30" spans="1:12" ht="18.75" customHeight="1">
      <c r="A30" s="15" t="s">
        <v>28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6"/>
    </row>
    <row r="31" spans="1:12" ht="18.75" customHeight="1">
      <c r="A31" s="15" t="s">
        <v>29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6"/>
    </row>
    <row r="32" spans="1:12" ht="18.75" customHeight="1">
      <c r="A32" s="15" t="s">
        <v>30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6"/>
    </row>
    <row r="33" spans="1:12" ht="18.75" customHeight="1">
      <c r="A33" s="15" t="s">
        <v>31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6"/>
    </row>
    <row r="34" spans="1:12" ht="18.75" customHeight="1">
      <c r="A34" s="15" t="s">
        <v>32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6"/>
    </row>
    <row r="35" spans="1:12" ht="18.75" customHeight="1">
      <c r="A35" s="15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6"/>
    </row>
    <row r="36" spans="1:12" ht="18.75" customHeight="1">
      <c r="A36" s="15" t="s">
        <v>34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6"/>
    </row>
    <row r="37" spans="1:12" ht="18.75" customHeight="1">
      <c r="A37" s="15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6"/>
    </row>
    <row r="38" spans="1:12" ht="18.75" customHeight="1">
      <c r="A38" s="15" t="s">
        <v>36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6"/>
    </row>
    <row r="39" spans="1:12" ht="18.75" customHeight="1">
      <c r="A39" s="15" t="s">
        <v>37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6"/>
    </row>
    <row r="40" spans="1:12" ht="18.75" customHeight="1">
      <c r="A40" s="15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6"/>
    </row>
    <row r="41" spans="1:12" ht="18.75" customHeight="1">
      <c r="A41" s="15" t="s">
        <v>39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6"/>
    </row>
    <row r="42" spans="1:12" ht="18.75" customHeight="1">
      <c r="A42" s="15" t="s">
        <v>40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6"/>
    </row>
    <row r="43" spans="1:12" ht="18.75" customHeight="1">
      <c r="A43" s="15" t="s">
        <v>41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6"/>
    </row>
    <row r="44" spans="1:12" ht="18.75" customHeight="1">
      <c r="A44" s="15" t="s">
        <v>76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6"/>
    </row>
    <row r="45" spans="1:12" ht="18.75" customHeight="1">
      <c r="A45" s="15" t="s">
        <v>77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6"/>
    </row>
    <row r="46" spans="1:12" ht="30" customHeight="1">
      <c r="A46" s="545" t="s">
        <v>544</v>
      </c>
      <c r="B46" s="545"/>
      <c r="C46" s="545"/>
      <c r="D46" s="545"/>
      <c r="E46" s="545"/>
      <c r="F46" s="545"/>
      <c r="G46" s="545"/>
      <c r="H46" s="545"/>
      <c r="I46" s="545"/>
      <c r="J46" s="545"/>
      <c r="K46" s="545"/>
      <c r="L46" s="18"/>
    </row>
  </sheetData>
  <sheetProtection/>
  <mergeCells count="3">
    <mergeCell ref="A2:K2"/>
    <mergeCell ref="J3:K3"/>
    <mergeCell ref="A46:K46"/>
  </mergeCells>
  <printOptions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王双婷</cp:lastModifiedBy>
  <cp:lastPrinted>2019-10-10T03:15:09Z</cp:lastPrinted>
  <dcterms:created xsi:type="dcterms:W3CDTF">2018-03-28T03:38:30Z</dcterms:created>
  <dcterms:modified xsi:type="dcterms:W3CDTF">2019-10-24T07:41:53Z</dcterms:modified>
  <cp:category/>
  <cp:version/>
  <cp:contentType/>
  <cp:contentStatus/>
</cp:coreProperties>
</file>